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\WebSiteText\sampling rate model fit\"/>
    </mc:Choice>
  </mc:AlternateContent>
  <xr:revisionPtr revIDLastSave="0" documentId="13_ncr:1_{0C6385E9-879D-4C17-9EEF-414AED954A7A}" xr6:coauthVersionLast="45" xr6:coauthVersionMax="45" xr10:uidLastSave="{00000000-0000-0000-0000-000000000000}"/>
  <bookViews>
    <workbookView xWindow="-108" yWindow="-108" windowWidth="23256" windowHeight="12576" xr2:uid="{8EAD65BC-8239-4499-9437-BB28E2E26D2D}"/>
  </bookViews>
  <sheets>
    <sheet name="Rs-K model" sheetId="1" r:id="rId1"/>
    <sheet name="test data" sheetId="15" r:id="rId2"/>
    <sheet name="validation against R" sheetId="14" r:id="rId3"/>
  </sheets>
  <definedNames>
    <definedName name="Rs_K_values" comment="Values of Rs and K to be optimized">'Rs-K model'!$C$237:$L$238</definedName>
    <definedName name="solver_adj" localSheetId="0" hidden="1">'Rs-K model'!$C$237:$L$238</definedName>
    <definedName name="solver_cvg" localSheetId="0" hidden="1">0.00001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'Rs-K model'!$B$252</definedName>
    <definedName name="solver_pre" localSheetId="0" hidden="1">0.0001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mSSQ">'Rs-K model'!$B$252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6" i="14" l="1"/>
  <c r="I105" i="14"/>
  <c r="I104" i="14"/>
  <c r="I103" i="14"/>
  <c r="I102" i="14"/>
  <c r="I101" i="14"/>
  <c r="H101" i="14"/>
  <c r="I98" i="14"/>
  <c r="I97" i="14"/>
  <c r="I96" i="14"/>
  <c r="I95" i="14"/>
  <c r="I94" i="14"/>
  <c r="I93" i="14"/>
  <c r="G98" i="14"/>
  <c r="G97" i="14"/>
  <c r="G96" i="14"/>
  <c r="G95" i="14"/>
  <c r="G94" i="14"/>
  <c r="G93" i="14"/>
  <c r="L232" i="1"/>
  <c r="K232" i="1"/>
  <c r="J232" i="1"/>
  <c r="I232" i="1"/>
  <c r="H232" i="1"/>
  <c r="G232" i="1"/>
  <c r="F232" i="1"/>
  <c r="E232" i="1"/>
  <c r="D232" i="1"/>
  <c r="C232" i="1"/>
  <c r="L247" i="1" l="1"/>
  <c r="L206" i="1" s="1"/>
  <c r="K247" i="1"/>
  <c r="K206" i="1" s="1"/>
  <c r="J247" i="1"/>
  <c r="J206" i="1" s="1"/>
  <c r="I247" i="1"/>
  <c r="H247" i="1"/>
  <c r="H206" i="1" s="1"/>
  <c r="G247" i="1"/>
  <c r="F247" i="1"/>
  <c r="E247" i="1"/>
  <c r="D247" i="1"/>
  <c r="D206" i="1" s="1"/>
  <c r="C247" i="1"/>
  <c r="L241" i="1"/>
  <c r="L204" i="1" s="1"/>
  <c r="K241" i="1"/>
  <c r="J241" i="1"/>
  <c r="J204" i="1" s="1"/>
  <c r="I241" i="1"/>
  <c r="H241" i="1"/>
  <c r="G241" i="1"/>
  <c r="F241" i="1"/>
  <c r="E241" i="1"/>
  <c r="D241" i="1"/>
  <c r="D204" i="1" s="1"/>
  <c r="C241" i="1"/>
  <c r="C204" i="1" s="1"/>
  <c r="C206" i="1" l="1"/>
  <c r="G206" i="1"/>
  <c r="H204" i="1"/>
  <c r="H229" i="1"/>
  <c r="K204" i="1"/>
  <c r="I206" i="1"/>
  <c r="I204" i="1"/>
  <c r="E206" i="1"/>
  <c r="F206" i="1"/>
  <c r="E204" i="1"/>
  <c r="F204" i="1"/>
  <c r="G204" i="1"/>
  <c r="X116" i="14"/>
  <c r="T116" i="14"/>
  <c r="S116" i="14"/>
  <c r="R116" i="14"/>
  <c r="Q116" i="14"/>
  <c r="P116" i="14"/>
  <c r="X115" i="14"/>
  <c r="T115" i="14"/>
  <c r="S115" i="14"/>
  <c r="R115" i="14"/>
  <c r="Q115" i="14"/>
  <c r="P115" i="14"/>
  <c r="X114" i="14"/>
  <c r="T114" i="14"/>
  <c r="S114" i="14"/>
  <c r="R114" i="14"/>
  <c r="Q114" i="14"/>
  <c r="P114" i="14"/>
  <c r="X111" i="14"/>
  <c r="T111" i="14"/>
  <c r="S111" i="14"/>
  <c r="R111" i="14"/>
  <c r="Q111" i="14"/>
  <c r="P111" i="14"/>
  <c r="X110" i="14"/>
  <c r="T110" i="14"/>
  <c r="S110" i="14"/>
  <c r="R110" i="14"/>
  <c r="Q110" i="14"/>
  <c r="P110" i="14"/>
  <c r="X109" i="14"/>
  <c r="T109" i="14"/>
  <c r="S109" i="14"/>
  <c r="R109" i="14"/>
  <c r="Q109" i="14"/>
  <c r="P109" i="14"/>
  <c r="X106" i="14"/>
  <c r="T106" i="14"/>
  <c r="R106" i="14"/>
  <c r="Q106" i="14"/>
  <c r="X105" i="14"/>
  <c r="T105" i="14"/>
  <c r="R105" i="14"/>
  <c r="Q105" i="14"/>
  <c r="X104" i="14"/>
  <c r="T104" i="14"/>
  <c r="R104" i="14"/>
  <c r="Q104" i="14"/>
  <c r="X103" i="14"/>
  <c r="T103" i="14"/>
  <c r="R103" i="14"/>
  <c r="Q103" i="14"/>
  <c r="X102" i="14"/>
  <c r="T102" i="14"/>
  <c r="R102" i="14"/>
  <c r="Q102" i="14"/>
  <c r="X101" i="14"/>
  <c r="T101" i="14"/>
  <c r="R101" i="14"/>
  <c r="Q101" i="14"/>
  <c r="X98" i="14"/>
  <c r="T98" i="14"/>
  <c r="R98" i="14"/>
  <c r="Q98" i="14"/>
  <c r="X97" i="14"/>
  <c r="T97" i="14"/>
  <c r="R97" i="14"/>
  <c r="Q97" i="14"/>
  <c r="X96" i="14"/>
  <c r="T96" i="14"/>
  <c r="R96" i="14"/>
  <c r="Q96" i="14"/>
  <c r="X95" i="14"/>
  <c r="T95" i="14"/>
  <c r="R95" i="14"/>
  <c r="Q95" i="14"/>
  <c r="X94" i="14"/>
  <c r="T94" i="14"/>
  <c r="R94" i="14"/>
  <c r="Q94" i="14"/>
  <c r="X93" i="14"/>
  <c r="T93" i="14"/>
  <c r="R93" i="14"/>
  <c r="Q93" i="14"/>
  <c r="P105" i="14"/>
  <c r="P104" i="14"/>
  <c r="P103" i="14"/>
  <c r="P102" i="14"/>
  <c r="P101" i="14"/>
  <c r="P106" i="14"/>
  <c r="P98" i="14"/>
  <c r="P97" i="14"/>
  <c r="P96" i="14"/>
  <c r="P95" i="14"/>
  <c r="P94" i="14"/>
  <c r="P93" i="14"/>
  <c r="L116" i="14"/>
  <c r="K116" i="14"/>
  <c r="J116" i="14"/>
  <c r="I116" i="14"/>
  <c r="H116" i="14"/>
  <c r="G116" i="14"/>
  <c r="F116" i="14"/>
  <c r="E116" i="14"/>
  <c r="D116" i="14"/>
  <c r="L115" i="14"/>
  <c r="K115" i="14"/>
  <c r="J115" i="14"/>
  <c r="I115" i="14"/>
  <c r="H115" i="14"/>
  <c r="G115" i="14"/>
  <c r="F115" i="14"/>
  <c r="E115" i="14"/>
  <c r="D115" i="14"/>
  <c r="L114" i="14"/>
  <c r="K114" i="14"/>
  <c r="J114" i="14"/>
  <c r="I114" i="14"/>
  <c r="H114" i="14"/>
  <c r="G114" i="14"/>
  <c r="F114" i="14"/>
  <c r="E114" i="14"/>
  <c r="D114" i="14"/>
  <c r="L111" i="14"/>
  <c r="K111" i="14"/>
  <c r="J111" i="14"/>
  <c r="I111" i="14"/>
  <c r="H111" i="14"/>
  <c r="G111" i="14"/>
  <c r="F111" i="14"/>
  <c r="E111" i="14"/>
  <c r="D111" i="14"/>
  <c r="L110" i="14"/>
  <c r="K110" i="14"/>
  <c r="J110" i="14"/>
  <c r="I110" i="14"/>
  <c r="H110" i="14"/>
  <c r="G110" i="14"/>
  <c r="F110" i="14"/>
  <c r="E110" i="14"/>
  <c r="D110" i="14"/>
  <c r="L109" i="14"/>
  <c r="K109" i="14"/>
  <c r="J109" i="14"/>
  <c r="I109" i="14"/>
  <c r="H109" i="14"/>
  <c r="G109" i="14"/>
  <c r="F109" i="14"/>
  <c r="E109" i="14"/>
  <c r="D109" i="14"/>
  <c r="C116" i="14"/>
  <c r="C115" i="14"/>
  <c r="C114" i="14"/>
  <c r="C111" i="14"/>
  <c r="C110" i="14"/>
  <c r="C109" i="14"/>
  <c r="D93" i="14"/>
  <c r="L106" i="14"/>
  <c r="K106" i="14"/>
  <c r="J106" i="14"/>
  <c r="H106" i="14"/>
  <c r="G106" i="14"/>
  <c r="F106" i="14"/>
  <c r="E106" i="14"/>
  <c r="D106" i="14"/>
  <c r="L105" i="14"/>
  <c r="K105" i="14"/>
  <c r="J105" i="14"/>
  <c r="H105" i="14"/>
  <c r="G105" i="14"/>
  <c r="F105" i="14"/>
  <c r="E105" i="14"/>
  <c r="D105" i="14"/>
  <c r="L104" i="14"/>
  <c r="K104" i="14"/>
  <c r="J104" i="14"/>
  <c r="H104" i="14"/>
  <c r="G104" i="14"/>
  <c r="F104" i="14"/>
  <c r="E104" i="14"/>
  <c r="D104" i="14"/>
  <c r="L103" i="14"/>
  <c r="K103" i="14"/>
  <c r="J103" i="14"/>
  <c r="H103" i="14"/>
  <c r="G103" i="14"/>
  <c r="F103" i="14"/>
  <c r="E103" i="14"/>
  <c r="D103" i="14"/>
  <c r="L102" i="14"/>
  <c r="K102" i="14"/>
  <c r="J102" i="14"/>
  <c r="H102" i="14"/>
  <c r="G102" i="14"/>
  <c r="F102" i="14"/>
  <c r="E102" i="14"/>
  <c r="D102" i="14"/>
  <c r="L101" i="14"/>
  <c r="K101" i="14"/>
  <c r="J101" i="14"/>
  <c r="G101" i="14"/>
  <c r="F101" i="14"/>
  <c r="E101" i="14"/>
  <c r="D101" i="14"/>
  <c r="C106" i="14"/>
  <c r="C105" i="14"/>
  <c r="C104" i="14"/>
  <c r="C103" i="14"/>
  <c r="C102" i="14"/>
  <c r="C101" i="14"/>
  <c r="L98" i="14"/>
  <c r="K98" i="14"/>
  <c r="J98" i="14"/>
  <c r="H98" i="14"/>
  <c r="F98" i="14"/>
  <c r="E98" i="14"/>
  <c r="D98" i="14"/>
  <c r="L97" i="14"/>
  <c r="K97" i="14"/>
  <c r="J97" i="14"/>
  <c r="H97" i="14"/>
  <c r="F97" i="14"/>
  <c r="E97" i="14"/>
  <c r="D97" i="14"/>
  <c r="L96" i="14"/>
  <c r="K96" i="14"/>
  <c r="J96" i="14"/>
  <c r="H96" i="14"/>
  <c r="F96" i="14"/>
  <c r="E96" i="14"/>
  <c r="D96" i="14"/>
  <c r="L95" i="14"/>
  <c r="K95" i="14"/>
  <c r="J95" i="14"/>
  <c r="H95" i="14"/>
  <c r="F95" i="14"/>
  <c r="E95" i="14"/>
  <c r="D95" i="14"/>
  <c r="L94" i="14"/>
  <c r="K94" i="14"/>
  <c r="J94" i="14"/>
  <c r="H94" i="14"/>
  <c r="F94" i="14"/>
  <c r="E94" i="14"/>
  <c r="D94" i="14"/>
  <c r="L93" i="14"/>
  <c r="K93" i="14"/>
  <c r="J93" i="14"/>
  <c r="H93" i="14"/>
  <c r="F93" i="14"/>
  <c r="E93" i="14"/>
  <c r="C98" i="14"/>
  <c r="C97" i="14"/>
  <c r="C96" i="14"/>
  <c r="C95" i="14"/>
  <c r="C94" i="14"/>
  <c r="C93" i="14"/>
  <c r="L244" i="1" l="1"/>
  <c r="K244" i="1"/>
  <c r="J244" i="1"/>
  <c r="I244" i="1"/>
  <c r="H244" i="1"/>
  <c r="G244" i="1"/>
  <c r="F244" i="1"/>
  <c r="E244" i="1"/>
  <c r="D244" i="1"/>
  <c r="C244" i="1"/>
  <c r="L236" i="1"/>
  <c r="K236" i="1"/>
  <c r="J236" i="1"/>
  <c r="I236" i="1"/>
  <c r="H236" i="1"/>
  <c r="G236" i="1"/>
  <c r="F236" i="1"/>
  <c r="E236" i="1"/>
  <c r="D236" i="1"/>
  <c r="C23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34" i="1"/>
  <c r="K234" i="1"/>
  <c r="J234" i="1"/>
  <c r="I234" i="1"/>
  <c r="H234" i="1"/>
  <c r="G234" i="1"/>
  <c r="F234" i="1"/>
  <c r="E234" i="1"/>
  <c r="D234" i="1"/>
  <c r="L233" i="1"/>
  <c r="K233" i="1"/>
  <c r="J233" i="1"/>
  <c r="I233" i="1"/>
  <c r="H233" i="1"/>
  <c r="G233" i="1"/>
  <c r="F233" i="1"/>
  <c r="E233" i="1"/>
  <c r="D233" i="1"/>
  <c r="C234" i="1"/>
  <c r="C233" i="1"/>
  <c r="N174" i="1" l="1"/>
  <c r="M256" i="1"/>
  <c r="N48" i="1"/>
  <c r="N197" i="1"/>
  <c r="N146" i="1"/>
  <c r="L147" i="1" l="1"/>
  <c r="K147" i="1"/>
  <c r="J147" i="1"/>
  <c r="I147" i="1"/>
  <c r="H147" i="1"/>
  <c r="G147" i="1"/>
  <c r="F147" i="1"/>
  <c r="E147" i="1"/>
  <c r="D147" i="1"/>
  <c r="C147" i="1"/>
  <c r="B143" i="1"/>
  <c r="L71" i="1"/>
  <c r="L73" i="1" s="1"/>
  <c r="K71" i="1"/>
  <c r="J71" i="1"/>
  <c r="J73" i="1" s="1"/>
  <c r="I71" i="1"/>
  <c r="I73" i="1" s="1"/>
  <c r="H71" i="1"/>
  <c r="H73" i="1" s="1"/>
  <c r="G71" i="1"/>
  <c r="F71" i="1"/>
  <c r="F73" i="1" s="1"/>
  <c r="E71" i="1"/>
  <c r="E73" i="1" s="1"/>
  <c r="D71" i="1"/>
  <c r="D72" i="1" s="1"/>
  <c r="C71" i="1"/>
  <c r="L22" i="1"/>
  <c r="K22" i="1"/>
  <c r="J22" i="1"/>
  <c r="I22" i="1"/>
  <c r="H22" i="1"/>
  <c r="G22" i="1"/>
  <c r="F22" i="1"/>
  <c r="E22" i="1"/>
  <c r="D22" i="1"/>
  <c r="C22" i="1"/>
  <c r="L21" i="1"/>
  <c r="K21" i="1"/>
  <c r="K67" i="1" s="1"/>
  <c r="J21" i="1"/>
  <c r="J67" i="1" s="1"/>
  <c r="I21" i="1"/>
  <c r="H21" i="1"/>
  <c r="G21" i="1"/>
  <c r="G67" i="1" s="1"/>
  <c r="F21" i="1"/>
  <c r="E21" i="1"/>
  <c r="D21" i="1"/>
  <c r="C21" i="1"/>
  <c r="C67" i="1" s="1"/>
  <c r="L20" i="1"/>
  <c r="K20" i="1"/>
  <c r="J20" i="1"/>
  <c r="J66" i="1" s="1"/>
  <c r="I20" i="1"/>
  <c r="I66" i="1" s="1"/>
  <c r="H20" i="1"/>
  <c r="G20" i="1"/>
  <c r="F20" i="1"/>
  <c r="E20" i="1"/>
  <c r="E66" i="1" s="1"/>
  <c r="D20" i="1"/>
  <c r="C20" i="1"/>
  <c r="L19" i="1"/>
  <c r="K19" i="1"/>
  <c r="J19" i="1"/>
  <c r="I19" i="1"/>
  <c r="H19" i="1"/>
  <c r="G19" i="1"/>
  <c r="F19" i="1"/>
  <c r="E19" i="1"/>
  <c r="D19" i="1"/>
  <c r="D65" i="1" s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K63" i="1" s="1"/>
  <c r="J17" i="1"/>
  <c r="J63" i="1" s="1"/>
  <c r="I17" i="1"/>
  <c r="H17" i="1"/>
  <c r="H63" i="1" s="1"/>
  <c r="G17" i="1"/>
  <c r="G63" i="1" s="1"/>
  <c r="F17" i="1"/>
  <c r="E17" i="1"/>
  <c r="D17" i="1"/>
  <c r="C17" i="1"/>
  <c r="C63" i="1" s="1"/>
  <c r="L16" i="1"/>
  <c r="K16" i="1"/>
  <c r="J16" i="1"/>
  <c r="I16" i="1"/>
  <c r="I62" i="1" s="1"/>
  <c r="H16" i="1"/>
  <c r="G16" i="1"/>
  <c r="F16" i="1"/>
  <c r="E16" i="1"/>
  <c r="E62" i="1" s="1"/>
  <c r="D16" i="1"/>
  <c r="C16" i="1"/>
  <c r="L15" i="1"/>
  <c r="L61" i="1" s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G60" i="1" s="1"/>
  <c r="F14" i="1"/>
  <c r="E14" i="1"/>
  <c r="D14" i="1"/>
  <c r="C14" i="1"/>
  <c r="L13" i="1"/>
  <c r="K13" i="1"/>
  <c r="K59" i="1" s="1"/>
  <c r="J13" i="1"/>
  <c r="J59" i="1" s="1"/>
  <c r="I13" i="1"/>
  <c r="H13" i="1"/>
  <c r="G13" i="1"/>
  <c r="G59" i="1" s="1"/>
  <c r="F13" i="1"/>
  <c r="E13" i="1"/>
  <c r="D13" i="1"/>
  <c r="C13" i="1"/>
  <c r="C59" i="1" s="1"/>
  <c r="L12" i="1"/>
  <c r="K12" i="1"/>
  <c r="K58" i="1" s="1"/>
  <c r="J12" i="1"/>
  <c r="I12" i="1"/>
  <c r="I58" i="1" s="1"/>
  <c r="H12" i="1"/>
  <c r="G12" i="1"/>
  <c r="G58" i="1" s="1"/>
  <c r="F12" i="1"/>
  <c r="E12" i="1"/>
  <c r="E58" i="1" s="1"/>
  <c r="D12" i="1"/>
  <c r="C12" i="1"/>
  <c r="C58" i="1" s="1"/>
  <c r="L11" i="1"/>
  <c r="K11" i="1"/>
  <c r="J11" i="1"/>
  <c r="I11" i="1"/>
  <c r="H11" i="1"/>
  <c r="G11" i="1"/>
  <c r="F11" i="1"/>
  <c r="E11" i="1"/>
  <c r="E57" i="1" s="1"/>
  <c r="D11" i="1"/>
  <c r="C11" i="1"/>
  <c r="L10" i="1"/>
  <c r="K10" i="1"/>
  <c r="J10" i="1"/>
  <c r="I10" i="1"/>
  <c r="H10" i="1"/>
  <c r="G10" i="1"/>
  <c r="G56" i="1" s="1"/>
  <c r="F10" i="1"/>
  <c r="E10" i="1"/>
  <c r="D10" i="1"/>
  <c r="C10" i="1"/>
  <c r="L9" i="1"/>
  <c r="K9" i="1"/>
  <c r="K55" i="1" s="1"/>
  <c r="J9" i="1"/>
  <c r="J55" i="1" s="1"/>
  <c r="I9" i="1"/>
  <c r="H9" i="1"/>
  <c r="G9" i="1"/>
  <c r="G55" i="1" s="1"/>
  <c r="F9" i="1"/>
  <c r="E9" i="1"/>
  <c r="D9" i="1"/>
  <c r="D55" i="1" s="1"/>
  <c r="C9" i="1"/>
  <c r="C55" i="1" s="1"/>
  <c r="L8" i="1"/>
  <c r="K8" i="1"/>
  <c r="K54" i="1" s="1"/>
  <c r="J8" i="1"/>
  <c r="I8" i="1"/>
  <c r="I54" i="1" s="1"/>
  <c r="H8" i="1"/>
  <c r="G8" i="1"/>
  <c r="F8" i="1"/>
  <c r="E8" i="1"/>
  <c r="E54" i="1" s="1"/>
  <c r="D8" i="1"/>
  <c r="C8" i="1"/>
  <c r="C54" i="1" s="1"/>
  <c r="L7" i="1"/>
  <c r="K7" i="1"/>
  <c r="J7" i="1"/>
  <c r="J53" i="1" s="1"/>
  <c r="I7" i="1"/>
  <c r="I53" i="1" s="1"/>
  <c r="H7" i="1"/>
  <c r="H53" i="1" s="1"/>
  <c r="G7" i="1"/>
  <c r="F7" i="1"/>
  <c r="E7" i="1"/>
  <c r="D7" i="1"/>
  <c r="C7" i="1"/>
  <c r="L6" i="1"/>
  <c r="L52" i="1" s="1"/>
  <c r="K6" i="1"/>
  <c r="J6" i="1"/>
  <c r="I6" i="1"/>
  <c r="H6" i="1"/>
  <c r="H52" i="1" s="1"/>
  <c r="G6" i="1"/>
  <c r="G52" i="1" s="1"/>
  <c r="F6" i="1"/>
  <c r="E6" i="1"/>
  <c r="D6" i="1"/>
  <c r="C6" i="1"/>
  <c r="L5" i="1"/>
  <c r="L51" i="1" s="1"/>
  <c r="K5" i="1"/>
  <c r="K51" i="1" s="1"/>
  <c r="J5" i="1"/>
  <c r="I5" i="1"/>
  <c r="H5" i="1"/>
  <c r="G5" i="1"/>
  <c r="G51" i="1" s="1"/>
  <c r="F5" i="1"/>
  <c r="F51" i="1" s="1"/>
  <c r="E5" i="1"/>
  <c r="D5" i="1"/>
  <c r="C5" i="1"/>
  <c r="C51" i="1" s="1"/>
  <c r="L4" i="1"/>
  <c r="K4" i="1"/>
  <c r="J4" i="1"/>
  <c r="I4" i="1"/>
  <c r="I50" i="1" s="1"/>
  <c r="H4" i="1"/>
  <c r="G4" i="1"/>
  <c r="G50" i="1" s="1"/>
  <c r="F4" i="1"/>
  <c r="F50" i="1" s="1"/>
  <c r="E4" i="1"/>
  <c r="E50" i="1" s="1"/>
  <c r="D4" i="1"/>
  <c r="C4" i="1"/>
  <c r="C50" i="1" s="1"/>
  <c r="L3" i="1"/>
  <c r="K3" i="1"/>
  <c r="J3" i="1"/>
  <c r="J49" i="1" s="1"/>
  <c r="I3" i="1"/>
  <c r="H3" i="1"/>
  <c r="G3" i="1"/>
  <c r="F3" i="1"/>
  <c r="F49" i="1" s="1"/>
  <c r="E3" i="1"/>
  <c r="E49" i="1" s="1"/>
  <c r="D3" i="1"/>
  <c r="C3" i="1"/>
  <c r="C49" i="1" s="1"/>
  <c r="N256" i="1"/>
  <c r="K229" i="1"/>
  <c r="G229" i="1"/>
  <c r="F229" i="1"/>
  <c r="E229" i="1"/>
  <c r="D229" i="1"/>
  <c r="C229" i="1"/>
  <c r="I229" i="1" l="1"/>
  <c r="J229" i="1"/>
  <c r="L229" i="1"/>
  <c r="M278" i="1"/>
  <c r="N278" i="1" s="1"/>
  <c r="M274" i="1"/>
  <c r="N274" i="1" s="1"/>
  <c r="M270" i="1"/>
  <c r="N270" i="1" s="1"/>
  <c r="M266" i="1"/>
  <c r="N266" i="1" s="1"/>
  <c r="M262" i="1"/>
  <c r="N262" i="1" s="1"/>
  <c r="M273" i="1"/>
  <c r="N273" i="1" s="1"/>
  <c r="M276" i="1"/>
  <c r="N276" i="1" s="1"/>
  <c r="M272" i="1"/>
  <c r="N272" i="1" s="1"/>
  <c r="M268" i="1"/>
  <c r="N268" i="1" s="1"/>
  <c r="M264" i="1"/>
  <c r="N264" i="1" s="1"/>
  <c r="M260" i="1"/>
  <c r="N260" i="1" s="1"/>
  <c r="M269" i="1"/>
  <c r="N269" i="1" s="1"/>
  <c r="M275" i="1"/>
  <c r="N275" i="1" s="1"/>
  <c r="M271" i="1"/>
  <c r="N271" i="1" s="1"/>
  <c r="M267" i="1"/>
  <c r="N267" i="1" s="1"/>
  <c r="M263" i="1"/>
  <c r="N263" i="1" s="1"/>
  <c r="M259" i="1"/>
  <c r="N259" i="1" s="1"/>
  <c r="M277" i="1"/>
  <c r="N277" i="1" s="1"/>
  <c r="M265" i="1"/>
  <c r="N265" i="1" s="1"/>
  <c r="M261" i="1"/>
  <c r="N261" i="1" s="1"/>
  <c r="F68" i="1"/>
  <c r="K50" i="1"/>
  <c r="H169" i="1" a="1"/>
  <c r="H169" i="1" s="1"/>
  <c r="H186" i="1" s="1"/>
  <c r="B145" i="1"/>
  <c r="B148" i="1" s="1"/>
  <c r="H148" i="1" s="1"/>
  <c r="B199" i="1"/>
  <c r="N147" i="1"/>
  <c r="J169" i="1" a="1"/>
  <c r="J169" i="1" s="1"/>
  <c r="J245" i="1" s="1"/>
  <c r="J230" i="1" s="1"/>
  <c r="L169" i="1" a="1"/>
  <c r="L169" i="1" s="1"/>
  <c r="L245" i="1" s="1"/>
  <c r="L230" i="1" s="1"/>
  <c r="I169" i="1" a="1"/>
  <c r="I169" i="1" s="1"/>
  <c r="I245" i="1" s="1"/>
  <c r="I230" i="1" s="1"/>
  <c r="K169" i="1" a="1"/>
  <c r="K169" i="1" s="1"/>
  <c r="K245" i="1" s="1"/>
  <c r="K230" i="1" s="1"/>
  <c r="C169" i="1" a="1"/>
  <c r="C169" i="1" s="1"/>
  <c r="C245" i="1" s="1"/>
  <c r="F169" i="1" a="1"/>
  <c r="F169" i="1" s="1"/>
  <c r="G169" i="1" a="1"/>
  <c r="G169" i="1" s="1"/>
  <c r="G245" i="1" s="1"/>
  <c r="D169" i="1" a="1"/>
  <c r="D169" i="1" s="1"/>
  <c r="D245" i="1" s="1"/>
  <c r="D230" i="1" s="1"/>
  <c r="E169" i="1" a="1"/>
  <c r="E169" i="1" s="1"/>
  <c r="E245" i="1" s="1"/>
  <c r="J72" i="1"/>
  <c r="J110" i="1" s="1"/>
  <c r="F60" i="1"/>
  <c r="J64" i="1"/>
  <c r="I72" i="1"/>
  <c r="I110" i="1" s="1"/>
  <c r="E51" i="1"/>
  <c r="I51" i="1"/>
  <c r="E55" i="1"/>
  <c r="I55" i="1"/>
  <c r="E59" i="1"/>
  <c r="I59" i="1"/>
  <c r="E63" i="1"/>
  <c r="I63" i="1"/>
  <c r="E67" i="1"/>
  <c r="I67" i="1"/>
  <c r="D50" i="1"/>
  <c r="H50" i="1"/>
  <c r="L50" i="1"/>
  <c r="D54" i="1"/>
  <c r="H54" i="1"/>
  <c r="L54" i="1"/>
  <c r="D58" i="1"/>
  <c r="H58" i="1"/>
  <c r="L58" i="1"/>
  <c r="D62" i="1"/>
  <c r="H62" i="1"/>
  <c r="L62" i="1"/>
  <c r="D66" i="1"/>
  <c r="H66" i="1"/>
  <c r="L66" i="1"/>
  <c r="E72" i="1"/>
  <c r="E84" i="1" s="1"/>
  <c r="D73" i="1"/>
  <c r="D82" i="1" s="1"/>
  <c r="G49" i="1"/>
  <c r="K49" i="1"/>
  <c r="C53" i="1"/>
  <c r="G53" i="1"/>
  <c r="K53" i="1"/>
  <c r="C57" i="1"/>
  <c r="G57" i="1"/>
  <c r="K57" i="1"/>
  <c r="C61" i="1"/>
  <c r="G61" i="1"/>
  <c r="K61" i="1"/>
  <c r="C65" i="1"/>
  <c r="G65" i="1"/>
  <c r="K65" i="1"/>
  <c r="F72" i="1"/>
  <c r="F95" i="1" s="1"/>
  <c r="G73" i="1"/>
  <c r="G72" i="1"/>
  <c r="H49" i="1"/>
  <c r="D51" i="1"/>
  <c r="H51" i="1"/>
  <c r="D53" i="1"/>
  <c r="F54" i="1"/>
  <c r="J54" i="1"/>
  <c r="H55" i="1"/>
  <c r="L55" i="1"/>
  <c r="D57" i="1"/>
  <c r="H57" i="1"/>
  <c r="L57" i="1"/>
  <c r="F58" i="1"/>
  <c r="J58" i="1"/>
  <c r="D59" i="1"/>
  <c r="H59" i="1"/>
  <c r="L59" i="1"/>
  <c r="D61" i="1"/>
  <c r="H61" i="1"/>
  <c r="F62" i="1"/>
  <c r="J62" i="1"/>
  <c r="D63" i="1"/>
  <c r="L63" i="1"/>
  <c r="H65" i="1"/>
  <c r="L65" i="1"/>
  <c r="F66" i="1"/>
  <c r="D67" i="1"/>
  <c r="H67" i="1"/>
  <c r="L67" i="1"/>
  <c r="F56" i="1"/>
  <c r="J60" i="1"/>
  <c r="L49" i="1"/>
  <c r="J50" i="1"/>
  <c r="L53" i="1"/>
  <c r="F52" i="1"/>
  <c r="J56" i="1"/>
  <c r="C73" i="1"/>
  <c r="C72" i="1"/>
  <c r="K72" i="1"/>
  <c r="K73" i="1"/>
  <c r="D49" i="1"/>
  <c r="J52" i="1"/>
  <c r="F64" i="1"/>
  <c r="J68" i="1"/>
  <c r="J51" i="1"/>
  <c r="C52" i="1"/>
  <c r="K52" i="1"/>
  <c r="F55" i="1"/>
  <c r="C56" i="1"/>
  <c r="K56" i="1"/>
  <c r="F59" i="1"/>
  <c r="C60" i="1"/>
  <c r="K60" i="1"/>
  <c r="F63" i="1"/>
  <c r="C64" i="1"/>
  <c r="G64" i="1"/>
  <c r="K64" i="1"/>
  <c r="F67" i="1"/>
  <c r="C68" i="1"/>
  <c r="G68" i="1"/>
  <c r="K68" i="1"/>
  <c r="I49" i="1"/>
  <c r="D52" i="1"/>
  <c r="E53" i="1"/>
  <c r="D56" i="1"/>
  <c r="H56" i="1"/>
  <c r="L56" i="1"/>
  <c r="I57" i="1"/>
  <c r="D60" i="1"/>
  <c r="H60" i="1"/>
  <c r="L60" i="1"/>
  <c r="E61" i="1"/>
  <c r="I61" i="1"/>
  <c r="D64" i="1"/>
  <c r="H64" i="1"/>
  <c r="L64" i="1"/>
  <c r="E65" i="1"/>
  <c r="I65" i="1"/>
  <c r="D68" i="1"/>
  <c r="H68" i="1"/>
  <c r="L68" i="1"/>
  <c r="L72" i="1"/>
  <c r="L82" i="1" s="1"/>
  <c r="E52" i="1"/>
  <c r="I52" i="1"/>
  <c r="F53" i="1"/>
  <c r="G54" i="1"/>
  <c r="E56" i="1"/>
  <c r="I56" i="1"/>
  <c r="F57" i="1"/>
  <c r="J57" i="1"/>
  <c r="E60" i="1"/>
  <c r="I60" i="1"/>
  <c r="F61" i="1"/>
  <c r="J61" i="1"/>
  <c r="C62" i="1"/>
  <c r="G62" i="1"/>
  <c r="K62" i="1"/>
  <c r="E64" i="1"/>
  <c r="I64" i="1"/>
  <c r="F65" i="1"/>
  <c r="J65" i="1"/>
  <c r="C66" i="1"/>
  <c r="G66" i="1"/>
  <c r="K66" i="1"/>
  <c r="E68" i="1"/>
  <c r="I68" i="1"/>
  <c r="H72" i="1"/>
  <c r="H86" i="1" s="1"/>
  <c r="G230" i="1" l="1"/>
  <c r="E230" i="1"/>
  <c r="C230" i="1"/>
  <c r="G148" i="1"/>
  <c r="F148" i="1"/>
  <c r="C252" i="1" a="1"/>
  <c r="C252" i="1" s="1"/>
  <c r="K148" i="1"/>
  <c r="L148" i="1"/>
  <c r="J148" i="1"/>
  <c r="E148" i="1"/>
  <c r="N51" i="1"/>
  <c r="N50" i="1"/>
  <c r="N55" i="1"/>
  <c r="N58" i="1"/>
  <c r="N67" i="1"/>
  <c r="N59" i="1"/>
  <c r="L175" i="1"/>
  <c r="H175" i="1"/>
  <c r="K175" i="1"/>
  <c r="I175" i="1"/>
  <c r="J175" i="1"/>
  <c r="F176" i="1"/>
  <c r="F245" i="1"/>
  <c r="F230" i="1" s="1"/>
  <c r="K194" i="1"/>
  <c r="E193" i="1"/>
  <c r="I191" i="1"/>
  <c r="C190" i="1"/>
  <c r="G188" i="1"/>
  <c r="K186" i="1"/>
  <c r="E185" i="1"/>
  <c r="I183" i="1"/>
  <c r="C182" i="1"/>
  <c r="I179" i="1"/>
  <c r="E177" i="1"/>
  <c r="L193" i="1"/>
  <c r="F192" i="1"/>
  <c r="J190" i="1"/>
  <c r="D189" i="1"/>
  <c r="H187" i="1"/>
  <c r="L185" i="1"/>
  <c r="F184" i="1"/>
  <c r="J182" i="1"/>
  <c r="D181" i="1"/>
  <c r="J178" i="1"/>
  <c r="I194" i="1"/>
  <c r="C193" i="1"/>
  <c r="G191" i="1"/>
  <c r="K189" i="1"/>
  <c r="E188" i="1"/>
  <c r="I186" i="1"/>
  <c r="C185" i="1"/>
  <c r="G183" i="1"/>
  <c r="K181" i="1"/>
  <c r="K179" i="1"/>
  <c r="I176" i="1"/>
  <c r="J193" i="1"/>
  <c r="D192" i="1"/>
  <c r="H190" i="1"/>
  <c r="L188" i="1"/>
  <c r="F187" i="1"/>
  <c r="J185" i="1"/>
  <c r="D184" i="1"/>
  <c r="H182" i="1"/>
  <c r="L180" i="1"/>
  <c r="H178" i="1"/>
  <c r="G194" i="1"/>
  <c r="K192" i="1"/>
  <c r="E191" i="1"/>
  <c r="I189" i="1"/>
  <c r="C188" i="1"/>
  <c r="G186" i="1"/>
  <c r="K184" i="1"/>
  <c r="E183" i="1"/>
  <c r="I181" i="1"/>
  <c r="K178" i="1"/>
  <c r="K176" i="1"/>
  <c r="H193" i="1"/>
  <c r="L191" i="1"/>
  <c r="F190" i="1"/>
  <c r="J188" i="1"/>
  <c r="D187" i="1"/>
  <c r="H185" i="1"/>
  <c r="L183" i="1"/>
  <c r="F182" i="1"/>
  <c r="J180" i="1"/>
  <c r="L177" i="1"/>
  <c r="E194" i="1"/>
  <c r="I192" i="1"/>
  <c r="C191" i="1"/>
  <c r="G189" i="1"/>
  <c r="K187" i="1"/>
  <c r="E186" i="1"/>
  <c r="I184" i="1"/>
  <c r="C183" i="1"/>
  <c r="G181" i="1"/>
  <c r="I178" i="1"/>
  <c r="L194" i="1"/>
  <c r="F193" i="1"/>
  <c r="J191" i="1"/>
  <c r="D190" i="1"/>
  <c r="H188" i="1"/>
  <c r="L186" i="1"/>
  <c r="F185" i="1"/>
  <c r="J183" i="1"/>
  <c r="D182" i="1"/>
  <c r="H180" i="1"/>
  <c r="J177" i="1"/>
  <c r="C194" i="1"/>
  <c r="G192" i="1"/>
  <c r="K190" i="1"/>
  <c r="E189" i="1"/>
  <c r="I187" i="1"/>
  <c r="C186" i="1"/>
  <c r="G184" i="1"/>
  <c r="K182" i="1"/>
  <c r="E181" i="1"/>
  <c r="G178" i="1"/>
  <c r="J194" i="1"/>
  <c r="D193" i="1"/>
  <c r="H191" i="1"/>
  <c r="L189" i="1"/>
  <c r="F188" i="1"/>
  <c r="J186" i="1"/>
  <c r="D185" i="1"/>
  <c r="H183" i="1"/>
  <c r="L181" i="1"/>
  <c r="L179" i="1"/>
  <c r="H177" i="1"/>
  <c r="K193" i="1"/>
  <c r="E192" i="1"/>
  <c r="I190" i="1"/>
  <c r="C189" i="1"/>
  <c r="G187" i="1"/>
  <c r="K185" i="1"/>
  <c r="E184" i="1"/>
  <c r="I182" i="1"/>
  <c r="C181" i="1"/>
  <c r="K177" i="1"/>
  <c r="H194" i="1"/>
  <c r="L192" i="1"/>
  <c r="F191" i="1"/>
  <c r="J189" i="1"/>
  <c r="D188" i="1"/>
  <c r="L184" i="1"/>
  <c r="F183" i="1"/>
  <c r="J181" i="1"/>
  <c r="J179" i="1"/>
  <c r="L176" i="1"/>
  <c r="H170" i="1" a="1"/>
  <c r="H170" i="1" s="1"/>
  <c r="H245" i="1"/>
  <c r="H230" i="1" s="1"/>
  <c r="I193" i="1"/>
  <c r="C192" i="1"/>
  <c r="G190" i="1"/>
  <c r="K188" i="1"/>
  <c r="E187" i="1"/>
  <c r="I185" i="1"/>
  <c r="C184" i="1"/>
  <c r="G182" i="1"/>
  <c r="K180" i="1"/>
  <c r="I177" i="1"/>
  <c r="F194" i="1"/>
  <c r="J192" i="1"/>
  <c r="D191" i="1"/>
  <c r="H189" i="1"/>
  <c r="L187" i="1"/>
  <c r="F186" i="1"/>
  <c r="J184" i="1"/>
  <c r="D183" i="1"/>
  <c r="H181" i="1"/>
  <c r="H179" i="1"/>
  <c r="J176" i="1"/>
  <c r="G193" i="1"/>
  <c r="K191" i="1"/>
  <c r="E190" i="1"/>
  <c r="I188" i="1"/>
  <c r="C187" i="1"/>
  <c r="G185" i="1"/>
  <c r="K183" i="1"/>
  <c r="E182" i="1"/>
  <c r="I180" i="1"/>
  <c r="G177" i="1"/>
  <c r="D194" i="1"/>
  <c r="H192" i="1"/>
  <c r="L190" i="1"/>
  <c r="F189" i="1"/>
  <c r="J187" i="1"/>
  <c r="D186" i="1"/>
  <c r="H184" i="1"/>
  <c r="L182" i="1"/>
  <c r="F181" i="1"/>
  <c r="L178" i="1"/>
  <c r="H176" i="1"/>
  <c r="I148" i="1"/>
  <c r="B149" i="1"/>
  <c r="H149" i="1" s="1"/>
  <c r="D148" i="1"/>
  <c r="C148" i="1"/>
  <c r="H198" i="1"/>
  <c r="H199" i="1"/>
  <c r="D170" i="1" a="1"/>
  <c r="D170" i="1" s="1"/>
  <c r="D199" i="1"/>
  <c r="D198" i="1"/>
  <c r="K170" i="1" a="1"/>
  <c r="K170" i="1" s="1"/>
  <c r="K198" i="1"/>
  <c r="K199" i="1"/>
  <c r="F178" i="1"/>
  <c r="J170" i="1" a="1"/>
  <c r="J170" i="1" s="1"/>
  <c r="J199" i="1"/>
  <c r="J198" i="1"/>
  <c r="N54" i="1"/>
  <c r="G170" i="1" a="1"/>
  <c r="G170" i="1" s="1"/>
  <c r="G198" i="1"/>
  <c r="G199" i="1"/>
  <c r="F177" i="1"/>
  <c r="N49" i="1"/>
  <c r="F170" i="1" a="1"/>
  <c r="F170" i="1" s="1"/>
  <c r="F199" i="1"/>
  <c r="F198" i="1"/>
  <c r="I170" i="1" a="1"/>
  <c r="I170" i="1" s="1"/>
  <c r="I199" i="1"/>
  <c r="I198" i="1"/>
  <c r="L170" i="1" a="1"/>
  <c r="L170" i="1" s="1"/>
  <c r="L199" i="1"/>
  <c r="L198" i="1"/>
  <c r="E170" i="1" a="1"/>
  <c r="E170" i="1" s="1"/>
  <c r="E199" i="1"/>
  <c r="E198" i="1"/>
  <c r="C170" i="1" a="1"/>
  <c r="C170" i="1" s="1"/>
  <c r="C198" i="1"/>
  <c r="C199" i="1"/>
  <c r="C177" i="1"/>
  <c r="N65" i="1"/>
  <c r="N63" i="1"/>
  <c r="N66" i="1"/>
  <c r="N62" i="1"/>
  <c r="C180" i="1"/>
  <c r="F180" i="1"/>
  <c r="C176" i="1"/>
  <c r="N53" i="1"/>
  <c r="N57" i="1"/>
  <c r="D180" i="1"/>
  <c r="D176" i="1"/>
  <c r="E179" i="1"/>
  <c r="G179" i="1"/>
  <c r="E176" i="1"/>
  <c r="N60" i="1"/>
  <c r="N61" i="1"/>
  <c r="F179" i="1"/>
  <c r="F175" i="1"/>
  <c r="C178" i="1"/>
  <c r="E175" i="1"/>
  <c r="C179" i="1"/>
  <c r="G175" i="1"/>
  <c r="D177" i="1"/>
  <c r="N56" i="1"/>
  <c r="N68" i="1"/>
  <c r="N64" i="1"/>
  <c r="D178" i="1"/>
  <c r="G180" i="1"/>
  <c r="G176" i="1"/>
  <c r="D175" i="1"/>
  <c r="E178" i="1"/>
  <c r="E180" i="1"/>
  <c r="D179" i="1"/>
  <c r="E93" i="1"/>
  <c r="E85" i="1"/>
  <c r="J78" i="1"/>
  <c r="J113" i="1"/>
  <c r="E109" i="1"/>
  <c r="E108" i="1"/>
  <c r="C175" i="1"/>
  <c r="J83" i="1"/>
  <c r="J104" i="1"/>
  <c r="J80" i="1"/>
  <c r="J86" i="1"/>
  <c r="J111" i="1"/>
  <c r="J112" i="1"/>
  <c r="J77" i="1"/>
  <c r="J98" i="1"/>
  <c r="D117" i="1"/>
  <c r="D91" i="1"/>
  <c r="D87" i="1"/>
  <c r="E89" i="1"/>
  <c r="E105" i="1"/>
  <c r="E77" i="1"/>
  <c r="E103" i="1"/>
  <c r="E117" i="1"/>
  <c r="E92" i="1"/>
  <c r="E81" i="1"/>
  <c r="E100" i="1"/>
  <c r="E99" i="1"/>
  <c r="D95" i="1"/>
  <c r="D83" i="1"/>
  <c r="D92" i="1"/>
  <c r="D104" i="1"/>
  <c r="D116" i="1"/>
  <c r="D110" i="1"/>
  <c r="D109" i="1"/>
  <c r="D106" i="1"/>
  <c r="D111" i="1"/>
  <c r="F77" i="1"/>
  <c r="E113" i="1"/>
  <c r="E88" i="1"/>
  <c r="E112" i="1"/>
  <c r="E91" i="1"/>
  <c r="E83" i="1"/>
  <c r="E102" i="1"/>
  <c r="E107" i="1"/>
  <c r="E101" i="1"/>
  <c r="E115" i="1"/>
  <c r="E94" i="1"/>
  <c r="E95" i="1"/>
  <c r="E87" i="1"/>
  <c r="E79" i="1"/>
  <c r="E98" i="1"/>
  <c r="E110" i="1"/>
  <c r="E114" i="1"/>
  <c r="E106" i="1"/>
  <c r="E111" i="1"/>
  <c r="E90" i="1"/>
  <c r="E76" i="1"/>
  <c r="J90" i="1"/>
  <c r="J84" i="1"/>
  <c r="J101" i="1"/>
  <c r="J100" i="1"/>
  <c r="J115" i="1"/>
  <c r="J106" i="1"/>
  <c r="J114" i="1"/>
  <c r="J94" i="1"/>
  <c r="J88" i="1"/>
  <c r="J93" i="1"/>
  <c r="J91" i="1"/>
  <c r="J89" i="1"/>
  <c r="J87" i="1"/>
  <c r="J103" i="1"/>
  <c r="J107" i="1"/>
  <c r="J117" i="1"/>
  <c r="J108" i="1"/>
  <c r="J116" i="1"/>
  <c r="J92" i="1"/>
  <c r="J82" i="1"/>
  <c r="J76" i="1"/>
  <c r="J95" i="1"/>
  <c r="J85" i="1"/>
  <c r="J81" i="1"/>
  <c r="J79" i="1"/>
  <c r="J99" i="1"/>
  <c r="J109" i="1"/>
  <c r="J105" i="1"/>
  <c r="J102" i="1"/>
  <c r="G94" i="1"/>
  <c r="F98" i="1"/>
  <c r="F106" i="1"/>
  <c r="G82" i="1"/>
  <c r="F101" i="1"/>
  <c r="F112" i="1"/>
  <c r="F99" i="1"/>
  <c r="G78" i="1"/>
  <c r="G86" i="1"/>
  <c r="G90" i="1"/>
  <c r="D94" i="1"/>
  <c r="D90" i="1"/>
  <c r="D108" i="1"/>
  <c r="D103" i="1"/>
  <c r="I112" i="1"/>
  <c r="F107" i="1"/>
  <c r="F114" i="1"/>
  <c r="F115" i="1"/>
  <c r="G77" i="1"/>
  <c r="F111" i="1"/>
  <c r="F104" i="1"/>
  <c r="I88" i="1"/>
  <c r="I76" i="1"/>
  <c r="G93" i="1"/>
  <c r="G89" i="1"/>
  <c r="I95" i="1"/>
  <c r="G92" i="1"/>
  <c r="G88" i="1"/>
  <c r="G85" i="1"/>
  <c r="I106" i="1"/>
  <c r="D93" i="1"/>
  <c r="D89" i="1"/>
  <c r="D85" i="1"/>
  <c r="F113" i="1"/>
  <c r="F76" i="1"/>
  <c r="F100" i="1"/>
  <c r="F117" i="1"/>
  <c r="F108" i="1"/>
  <c r="F116" i="1"/>
  <c r="D102" i="1"/>
  <c r="D98" i="1"/>
  <c r="D99" i="1"/>
  <c r="D112" i="1"/>
  <c r="D105" i="1"/>
  <c r="D113" i="1"/>
  <c r="D78" i="1"/>
  <c r="I85" i="1"/>
  <c r="I107" i="1"/>
  <c r="G84" i="1"/>
  <c r="G80" i="1"/>
  <c r="G76" i="1"/>
  <c r="F105" i="1"/>
  <c r="I101" i="1"/>
  <c r="F103" i="1"/>
  <c r="F109" i="1"/>
  <c r="F102" i="1"/>
  <c r="F110" i="1"/>
  <c r="D76" i="1"/>
  <c r="D100" i="1"/>
  <c r="D101" i="1"/>
  <c r="D114" i="1"/>
  <c r="D107" i="1"/>
  <c r="D115" i="1"/>
  <c r="D88" i="1"/>
  <c r="D86" i="1"/>
  <c r="D84" i="1"/>
  <c r="D80" i="1"/>
  <c r="G95" i="1"/>
  <c r="G91" i="1"/>
  <c r="C80" i="1"/>
  <c r="F93" i="1"/>
  <c r="C88" i="1"/>
  <c r="G81" i="1"/>
  <c r="C95" i="1"/>
  <c r="K81" i="1"/>
  <c r="I87" i="1"/>
  <c r="I77" i="1"/>
  <c r="I108" i="1"/>
  <c r="I113" i="1"/>
  <c r="I103" i="1"/>
  <c r="I117" i="1"/>
  <c r="I90" i="1"/>
  <c r="I86" i="1"/>
  <c r="I82" i="1"/>
  <c r="I114" i="1"/>
  <c r="I91" i="1"/>
  <c r="I81" i="1"/>
  <c r="I79" i="1"/>
  <c r="I115" i="1"/>
  <c r="I104" i="1"/>
  <c r="I80" i="1"/>
  <c r="I92" i="1"/>
  <c r="I102" i="1"/>
  <c r="I84" i="1"/>
  <c r="I89" i="1"/>
  <c r="I98" i="1"/>
  <c r="I116" i="1"/>
  <c r="I93" i="1"/>
  <c r="I83" i="1"/>
  <c r="I109" i="1"/>
  <c r="I100" i="1"/>
  <c r="I105" i="1"/>
  <c r="I99" i="1"/>
  <c r="I111" i="1"/>
  <c r="I94" i="1"/>
  <c r="I78" i="1"/>
  <c r="F89" i="1"/>
  <c r="F85" i="1"/>
  <c r="F81" i="1"/>
  <c r="K94" i="1"/>
  <c r="K86" i="1"/>
  <c r="K84" i="1"/>
  <c r="K82" i="1"/>
  <c r="K80" i="1"/>
  <c r="K78" i="1"/>
  <c r="K76" i="1"/>
  <c r="K95" i="1"/>
  <c r="K93" i="1"/>
  <c r="K91" i="1"/>
  <c r="K89" i="1"/>
  <c r="K87" i="1"/>
  <c r="K92" i="1"/>
  <c r="K90" i="1"/>
  <c r="K88" i="1"/>
  <c r="E116" i="1"/>
  <c r="E86" i="1"/>
  <c r="K83" i="1"/>
  <c r="C82" i="1"/>
  <c r="K79" i="1"/>
  <c r="L101" i="1"/>
  <c r="L107" i="1"/>
  <c r="L86" i="1"/>
  <c r="F88" i="1"/>
  <c r="D79" i="1"/>
  <c r="E78" i="1"/>
  <c r="F91" i="1"/>
  <c r="F82" i="1"/>
  <c r="L100" i="1"/>
  <c r="L108" i="1"/>
  <c r="L113" i="1"/>
  <c r="F94" i="1"/>
  <c r="F86" i="1"/>
  <c r="D77" i="1"/>
  <c r="F87" i="1"/>
  <c r="D81" i="1"/>
  <c r="L106" i="1"/>
  <c r="L114" i="1"/>
  <c r="L115" i="1"/>
  <c r="F92" i="1"/>
  <c r="F84" i="1"/>
  <c r="F78" i="1"/>
  <c r="E82" i="1"/>
  <c r="F83" i="1"/>
  <c r="E104" i="1"/>
  <c r="L81" i="1"/>
  <c r="L99" i="1"/>
  <c r="L105" i="1"/>
  <c r="F90" i="1"/>
  <c r="F80" i="1"/>
  <c r="E80" i="1"/>
  <c r="F79" i="1"/>
  <c r="G252" i="1" a="1"/>
  <c r="G252" i="1" s="1"/>
  <c r="J252" i="1" a="1"/>
  <c r="J252" i="1" s="1"/>
  <c r="F252" i="1" a="1"/>
  <c r="F252" i="1" s="1"/>
  <c r="J242" i="1" a="1"/>
  <c r="J242" i="1" s="1"/>
  <c r="G242" i="1" a="1"/>
  <c r="G242" i="1" s="1"/>
  <c r="E242" i="1" a="1"/>
  <c r="E242" i="1" s="1"/>
  <c r="H116" i="1"/>
  <c r="H109" i="1"/>
  <c r="H94" i="1"/>
  <c r="H82" i="1"/>
  <c r="C94" i="1"/>
  <c r="C86" i="1"/>
  <c r="C93" i="1"/>
  <c r="H81" i="1"/>
  <c r="C116" i="1"/>
  <c r="C111" i="1"/>
  <c r="C110" i="1"/>
  <c r="C103" i="1"/>
  <c r="C102" i="1"/>
  <c r="C100" i="1"/>
  <c r="C98" i="1"/>
  <c r="C115" i="1"/>
  <c r="C113" i="1"/>
  <c r="C112" i="1"/>
  <c r="C105" i="1"/>
  <c r="C104" i="1"/>
  <c r="C114" i="1"/>
  <c r="C107" i="1"/>
  <c r="C106" i="1"/>
  <c r="C101" i="1"/>
  <c r="C99" i="1"/>
  <c r="C108" i="1"/>
  <c r="C117" i="1"/>
  <c r="C109" i="1"/>
  <c r="C81" i="1"/>
  <c r="C85" i="1"/>
  <c r="C79" i="1"/>
  <c r="L252" i="1" a="1"/>
  <c r="L252" i="1" s="1"/>
  <c r="L242" i="1" a="1"/>
  <c r="L242" i="1" s="1"/>
  <c r="H99" i="1"/>
  <c r="H102" i="1"/>
  <c r="H103" i="1"/>
  <c r="H111" i="1"/>
  <c r="H92" i="1"/>
  <c r="H84" i="1"/>
  <c r="H76" i="1"/>
  <c r="E252" i="1" a="1"/>
  <c r="E252" i="1" s="1"/>
  <c r="D252" i="1" a="1"/>
  <c r="D252" i="1" s="1"/>
  <c r="D242" i="1" a="1"/>
  <c r="D242" i="1" s="1"/>
  <c r="H112" i="1"/>
  <c r="H117" i="1"/>
  <c r="H78" i="1"/>
  <c r="I252" i="1" a="1"/>
  <c r="I252" i="1" s="1"/>
  <c r="I242" i="1" a="1"/>
  <c r="I242" i="1" s="1"/>
  <c r="C92" i="1"/>
  <c r="C84" i="1"/>
  <c r="C76" i="1"/>
  <c r="L79" i="1"/>
  <c r="L88" i="1"/>
  <c r="L95" i="1"/>
  <c r="L93" i="1"/>
  <c r="L91" i="1"/>
  <c r="L89" i="1"/>
  <c r="L87" i="1"/>
  <c r="L85" i="1"/>
  <c r="L83" i="1"/>
  <c r="H79" i="1"/>
  <c r="C91" i="1"/>
  <c r="L77" i="1"/>
  <c r="F242" i="1" a="1"/>
  <c r="F242" i="1" s="1"/>
  <c r="K116" i="1"/>
  <c r="K107" i="1"/>
  <c r="K106" i="1"/>
  <c r="K100" i="1"/>
  <c r="K98" i="1"/>
  <c r="K115" i="1"/>
  <c r="K109" i="1"/>
  <c r="K108" i="1"/>
  <c r="K114" i="1"/>
  <c r="K111" i="1"/>
  <c r="K110" i="1"/>
  <c r="K103" i="1"/>
  <c r="K102" i="1"/>
  <c r="K101" i="1"/>
  <c r="K99" i="1"/>
  <c r="K117" i="1"/>
  <c r="K105" i="1"/>
  <c r="K113" i="1"/>
  <c r="K104" i="1"/>
  <c r="K112" i="1"/>
  <c r="K77" i="1"/>
  <c r="K85" i="1"/>
  <c r="H108" i="1"/>
  <c r="L78" i="1"/>
  <c r="C83" i="1"/>
  <c r="L80" i="1"/>
  <c r="L76" i="1"/>
  <c r="H80" i="1"/>
  <c r="L104" i="1"/>
  <c r="L102" i="1"/>
  <c r="L116" i="1"/>
  <c r="L109" i="1"/>
  <c r="L117" i="1"/>
  <c r="H101" i="1"/>
  <c r="H110" i="1"/>
  <c r="H105" i="1"/>
  <c r="H113" i="1"/>
  <c r="C242" i="1" a="1"/>
  <c r="C242" i="1" s="1"/>
  <c r="H90" i="1"/>
  <c r="H106" i="1"/>
  <c r="H88" i="1"/>
  <c r="H252" i="1" a="1"/>
  <c r="H252" i="1" s="1"/>
  <c r="H242" i="1" a="1"/>
  <c r="H242" i="1" s="1"/>
  <c r="C78" i="1"/>
  <c r="C77" i="1"/>
  <c r="C90" i="1"/>
  <c r="H95" i="1"/>
  <c r="H93" i="1"/>
  <c r="H91" i="1"/>
  <c r="H89" i="1"/>
  <c r="H87" i="1"/>
  <c r="H85" i="1"/>
  <c r="H83" i="1"/>
  <c r="K252" i="1" a="1"/>
  <c r="K252" i="1" s="1"/>
  <c r="C89" i="1"/>
  <c r="K242" i="1" a="1"/>
  <c r="K242" i="1" s="1"/>
  <c r="H77" i="1"/>
  <c r="H100" i="1"/>
  <c r="C87" i="1"/>
  <c r="L98" i="1"/>
  <c r="L112" i="1"/>
  <c r="L110" i="1"/>
  <c r="L103" i="1"/>
  <c r="L111" i="1"/>
  <c r="H98" i="1"/>
  <c r="H104" i="1"/>
  <c r="H114" i="1"/>
  <c r="H107" i="1"/>
  <c r="H115" i="1"/>
  <c r="L94" i="1"/>
  <c r="L92" i="1"/>
  <c r="L90" i="1"/>
  <c r="L84" i="1"/>
  <c r="G114" i="1"/>
  <c r="G109" i="1"/>
  <c r="G108" i="1"/>
  <c r="G100" i="1"/>
  <c r="G98" i="1"/>
  <c r="G117" i="1"/>
  <c r="G111" i="1"/>
  <c r="G110" i="1"/>
  <c r="G103" i="1"/>
  <c r="G102" i="1"/>
  <c r="G116" i="1"/>
  <c r="G113" i="1"/>
  <c r="G112" i="1"/>
  <c r="G105" i="1"/>
  <c r="G104" i="1"/>
  <c r="G101" i="1"/>
  <c r="G99" i="1"/>
  <c r="G107" i="1"/>
  <c r="G87" i="1"/>
  <c r="G79" i="1"/>
  <c r="G83" i="1"/>
  <c r="G115" i="1"/>
  <c r="G106" i="1"/>
  <c r="N52" i="1"/>
  <c r="C203" i="1" l="1"/>
  <c r="H203" i="1"/>
  <c r="J203" i="1"/>
  <c r="L203" i="1"/>
  <c r="K203" i="1"/>
  <c r="I203" i="1"/>
  <c r="D203" i="1"/>
  <c r="G203" i="1"/>
  <c r="F203" i="1"/>
  <c r="E203" i="1"/>
  <c r="N178" i="1"/>
  <c r="N183" i="1"/>
  <c r="N188" i="1"/>
  <c r="N189" i="1"/>
  <c r="N194" i="1"/>
  <c r="N179" i="1"/>
  <c r="F149" i="1"/>
  <c r="G149" i="1"/>
  <c r="L149" i="1"/>
  <c r="J149" i="1"/>
  <c r="K149" i="1"/>
  <c r="E149" i="1"/>
  <c r="D149" i="1"/>
  <c r="B150" i="1"/>
  <c r="H150" i="1" s="1"/>
  <c r="I149" i="1"/>
  <c r="C149" i="1"/>
  <c r="B252" i="1"/>
  <c r="N148" i="1"/>
  <c r="N184" i="1"/>
  <c r="N181" i="1"/>
  <c r="N186" i="1"/>
  <c r="N191" i="1"/>
  <c r="N187" i="1"/>
  <c r="N192" i="1"/>
  <c r="N182" i="1"/>
  <c r="N185" i="1"/>
  <c r="N190" i="1"/>
  <c r="N193" i="1"/>
  <c r="N177" i="1"/>
  <c r="L171" i="1" a="1"/>
  <c r="L171" i="1" s="1"/>
  <c r="L246" i="1" s="1"/>
  <c r="L248" i="1"/>
  <c r="H171" i="1" a="1"/>
  <c r="H171" i="1" s="1"/>
  <c r="H246" i="1" s="1"/>
  <c r="H248" i="1"/>
  <c r="E171" i="1" a="1"/>
  <c r="E171" i="1" s="1"/>
  <c r="E246" i="1" s="1"/>
  <c r="E248" i="1"/>
  <c r="C171" i="1" a="1"/>
  <c r="C171" i="1" s="1"/>
  <c r="C246" i="1" s="1"/>
  <c r="C248" i="1"/>
  <c r="F171" i="1" a="1"/>
  <c r="F171" i="1" s="1"/>
  <c r="F246" i="1" s="1"/>
  <c r="F248" i="1"/>
  <c r="D171" i="1" a="1"/>
  <c r="D171" i="1" s="1"/>
  <c r="D246" i="1" s="1"/>
  <c r="D248" i="1"/>
  <c r="I171" i="1" a="1"/>
  <c r="I171" i="1" s="1"/>
  <c r="I246" i="1" s="1"/>
  <c r="I248" i="1"/>
  <c r="G171" i="1" a="1"/>
  <c r="G171" i="1" s="1"/>
  <c r="G246" i="1" s="1"/>
  <c r="G248" i="1"/>
  <c r="J171" i="1" a="1"/>
  <c r="J171" i="1" s="1"/>
  <c r="J246" i="1" s="1"/>
  <c r="J248" i="1"/>
  <c r="K171" i="1" a="1"/>
  <c r="K171" i="1" s="1"/>
  <c r="K246" i="1" s="1"/>
  <c r="K248" i="1"/>
  <c r="N198" i="1"/>
  <c r="N175" i="1"/>
  <c r="N199" i="1"/>
  <c r="N176" i="1"/>
  <c r="N180" i="1"/>
  <c r="J120" i="1" a="1"/>
  <c r="J120" i="1" s="1"/>
  <c r="J126" i="1" s="1"/>
  <c r="J121" i="1" a="1"/>
  <c r="J121" i="1" s="1"/>
  <c r="J127" i="1" s="1"/>
  <c r="J119" i="1" a="1"/>
  <c r="J119" i="1" s="1"/>
  <c r="I126" i="1" s="1"/>
  <c r="I121" i="1" a="1"/>
  <c r="I121" i="1" s="1"/>
  <c r="J124" i="1" s="1"/>
  <c r="I120" i="1" a="1"/>
  <c r="I120" i="1" s="1"/>
  <c r="I124" i="1" s="1"/>
  <c r="F120" i="1" a="1"/>
  <c r="F120" i="1" s="1"/>
  <c r="F126" i="1" s="1"/>
  <c r="D119" i="1" a="1"/>
  <c r="D119" i="1" s="1"/>
  <c r="C126" i="1" s="1"/>
  <c r="I119" i="1" a="1"/>
  <c r="I119" i="1" s="1"/>
  <c r="I123" i="1" s="1"/>
  <c r="E120" i="1" a="1"/>
  <c r="E120" i="1" s="1"/>
  <c r="E124" i="1" s="1"/>
  <c r="F119" i="1" a="1"/>
  <c r="F119" i="1" s="1"/>
  <c r="E126" i="1" s="1"/>
  <c r="E121" i="1" a="1"/>
  <c r="E121" i="1" s="1"/>
  <c r="F124" i="1" s="1"/>
  <c r="F121" i="1" a="1"/>
  <c r="F121" i="1" s="1"/>
  <c r="F127" i="1" s="1"/>
  <c r="E119" i="1" a="1"/>
  <c r="E119" i="1" s="1"/>
  <c r="E123" i="1" s="1"/>
  <c r="D120" i="1" a="1"/>
  <c r="D120" i="1" s="1"/>
  <c r="D126" i="1" s="1"/>
  <c r="G119" i="1" a="1"/>
  <c r="G119" i="1" s="1"/>
  <c r="G123" i="1" s="1"/>
  <c r="K119" i="1" a="1"/>
  <c r="K119" i="1" s="1"/>
  <c r="K123" i="1" s="1"/>
  <c r="G121" i="1" a="1"/>
  <c r="G121" i="1" s="1"/>
  <c r="H124" i="1" s="1"/>
  <c r="G120" i="1" a="1"/>
  <c r="G120" i="1" s="1"/>
  <c r="G124" i="1" s="1"/>
  <c r="D121" i="1" a="1"/>
  <c r="D121" i="1" s="1"/>
  <c r="D127" i="1" s="1"/>
  <c r="K120" i="1" a="1"/>
  <c r="K120" i="1" s="1"/>
  <c r="K124" i="1" s="1"/>
  <c r="H121" i="1" a="1"/>
  <c r="H121" i="1" s="1"/>
  <c r="H127" i="1" s="1"/>
  <c r="H119" i="1" a="1"/>
  <c r="H119" i="1" s="1"/>
  <c r="G126" i="1" s="1"/>
  <c r="H120" i="1" a="1"/>
  <c r="H120" i="1" s="1"/>
  <c r="K121" i="1" a="1"/>
  <c r="K121" i="1" s="1"/>
  <c r="L124" i="1" s="1"/>
  <c r="L121" i="1" a="1"/>
  <c r="L121" i="1" s="1"/>
  <c r="L127" i="1" s="1"/>
  <c r="L119" i="1" a="1"/>
  <c r="L119" i="1" s="1"/>
  <c r="K126" i="1" s="1"/>
  <c r="L120" i="1" a="1"/>
  <c r="L120" i="1" s="1"/>
  <c r="C120" i="1" a="1"/>
  <c r="C120" i="1" s="1"/>
  <c r="C121" i="1" a="1"/>
  <c r="C121" i="1" s="1"/>
  <c r="D124" i="1" s="1"/>
  <c r="C119" i="1" a="1"/>
  <c r="C119" i="1" s="1"/>
  <c r="C123" i="1" s="1"/>
  <c r="J205" i="1" l="1"/>
  <c r="J207" i="1" s="1"/>
  <c r="J208" i="1" s="1"/>
  <c r="I205" i="1"/>
  <c r="I207" i="1" s="1"/>
  <c r="I208" i="1" s="1"/>
  <c r="F205" i="1"/>
  <c r="F207" i="1" s="1"/>
  <c r="F208" i="1" s="1"/>
  <c r="E205" i="1"/>
  <c r="E207" i="1" s="1"/>
  <c r="E208" i="1" s="1"/>
  <c r="L205" i="1"/>
  <c r="L207" i="1" s="1"/>
  <c r="L208" i="1" s="1"/>
  <c r="K205" i="1"/>
  <c r="K207" i="1" s="1"/>
  <c r="K208" i="1" s="1"/>
  <c r="G205" i="1"/>
  <c r="G207" i="1" s="1"/>
  <c r="G208" i="1" s="1"/>
  <c r="D205" i="1"/>
  <c r="D207" i="1" s="1"/>
  <c r="D208" i="1" s="1"/>
  <c r="H205" i="1"/>
  <c r="H207" i="1" s="1"/>
  <c r="H208" i="1" s="1"/>
  <c r="C205" i="1"/>
  <c r="J150" i="1"/>
  <c r="L150" i="1"/>
  <c r="E150" i="1"/>
  <c r="G150" i="1"/>
  <c r="B151" i="1"/>
  <c r="H151" i="1" s="1"/>
  <c r="K150" i="1"/>
  <c r="D150" i="1"/>
  <c r="F150" i="1"/>
  <c r="I150" i="1"/>
  <c r="C150" i="1"/>
  <c r="N149" i="1"/>
  <c r="I127" i="1"/>
  <c r="I132" i="1" s="1" a="1"/>
  <c r="J133" i="1" s="1"/>
  <c r="J139" i="1" s="1"/>
  <c r="J240" i="1" s="1"/>
  <c r="F123" i="1"/>
  <c r="E129" i="1" s="1" a="1"/>
  <c r="F129" i="1" s="1"/>
  <c r="E127" i="1"/>
  <c r="E132" i="1" s="1" a="1"/>
  <c r="E133" i="1" s="1"/>
  <c r="J123" i="1"/>
  <c r="I129" i="1" s="1" a="1"/>
  <c r="I130" i="1" s="1"/>
  <c r="H123" i="1"/>
  <c r="G129" i="1" s="1" a="1"/>
  <c r="H129" i="1" s="1"/>
  <c r="C127" i="1"/>
  <c r="C132" i="1" s="1" a="1"/>
  <c r="D132" i="1" s="1"/>
  <c r="L123" i="1"/>
  <c r="K129" i="1" s="1" a="1"/>
  <c r="H126" i="1"/>
  <c r="G127" i="1"/>
  <c r="C124" i="1"/>
  <c r="D123" i="1"/>
  <c r="L126" i="1"/>
  <c r="K127" i="1"/>
  <c r="E209" i="1" l="1"/>
  <c r="E250" i="1" s="1"/>
  <c r="E249" i="1"/>
  <c r="D209" i="1"/>
  <c r="D250" i="1" s="1"/>
  <c r="D249" i="1"/>
  <c r="G209" i="1"/>
  <c r="G250" i="1" s="1"/>
  <c r="G249" i="1"/>
  <c r="F209" i="1"/>
  <c r="F250" i="1" s="1"/>
  <c r="F249" i="1"/>
  <c r="K209" i="1"/>
  <c r="K250" i="1" s="1"/>
  <c r="K249" i="1"/>
  <c r="I209" i="1"/>
  <c r="I250" i="1" s="1"/>
  <c r="I249" i="1"/>
  <c r="H209" i="1"/>
  <c r="H250" i="1" s="1"/>
  <c r="H249" i="1"/>
  <c r="L209" i="1"/>
  <c r="L250" i="1" s="1"/>
  <c r="L249" i="1"/>
  <c r="J209" i="1"/>
  <c r="J250" i="1" s="1"/>
  <c r="J249" i="1"/>
  <c r="C207" i="1"/>
  <c r="C208" i="1" s="1"/>
  <c r="B152" i="1"/>
  <c r="L152" i="1" s="1"/>
  <c r="N150" i="1"/>
  <c r="G151" i="1"/>
  <c r="E151" i="1"/>
  <c r="F151" i="1"/>
  <c r="K151" i="1"/>
  <c r="I151" i="1"/>
  <c r="J151" i="1"/>
  <c r="D151" i="1"/>
  <c r="C151" i="1"/>
  <c r="L151" i="1"/>
  <c r="J130" i="1"/>
  <c r="I136" i="1" s="1"/>
  <c r="I240" i="1" s="1"/>
  <c r="I129" i="1"/>
  <c r="I135" i="1" s="1"/>
  <c r="I239" i="1" s="1"/>
  <c r="E132" i="1"/>
  <c r="F138" i="1" s="1"/>
  <c r="F239" i="1" s="1"/>
  <c r="F133" i="1"/>
  <c r="F139" i="1" s="1"/>
  <c r="F240" i="1" s="1"/>
  <c r="F132" i="1"/>
  <c r="E130" i="1"/>
  <c r="F130" i="1"/>
  <c r="E136" i="1" s="1"/>
  <c r="E240" i="1" s="1"/>
  <c r="E129" i="1"/>
  <c r="E135" i="1" s="1"/>
  <c r="E239" i="1" s="1"/>
  <c r="K130" i="1"/>
  <c r="L130" i="1"/>
  <c r="K136" i="1" s="1"/>
  <c r="K240" i="1" s="1"/>
  <c r="K129" i="1"/>
  <c r="K135" i="1" s="1"/>
  <c r="K239" i="1" s="1"/>
  <c r="J129" i="1"/>
  <c r="H130" i="1"/>
  <c r="G136" i="1" s="1"/>
  <c r="G240" i="1" s="1"/>
  <c r="L129" i="1"/>
  <c r="J132" i="1"/>
  <c r="I132" i="1"/>
  <c r="J138" i="1" s="1"/>
  <c r="J239" i="1" s="1"/>
  <c r="I133" i="1"/>
  <c r="G129" i="1"/>
  <c r="G135" i="1" s="1"/>
  <c r="G239" i="1" s="1"/>
  <c r="G130" i="1"/>
  <c r="D133" i="1"/>
  <c r="D139" i="1" s="1"/>
  <c r="D240" i="1" s="1"/>
  <c r="K132" i="1" a="1"/>
  <c r="L133" i="1" s="1"/>
  <c r="L139" i="1" s="1"/>
  <c r="L240" i="1" s="1"/>
  <c r="C132" i="1"/>
  <c r="D138" i="1" s="1"/>
  <c r="D239" i="1" s="1"/>
  <c r="C129" i="1" a="1"/>
  <c r="C129" i="1" s="1"/>
  <c r="C135" i="1" s="1"/>
  <c r="C239" i="1" s="1"/>
  <c r="G132" i="1" a="1"/>
  <c r="G133" i="1" s="1"/>
  <c r="C133" i="1"/>
  <c r="I152" i="1"/>
  <c r="C209" i="1" l="1"/>
  <c r="C250" i="1" s="1"/>
  <c r="C249" i="1"/>
  <c r="E152" i="1"/>
  <c r="B153" i="1"/>
  <c r="I153" i="1" s="1"/>
  <c r="J152" i="1"/>
  <c r="K152" i="1"/>
  <c r="D152" i="1"/>
  <c r="C152" i="1"/>
  <c r="H152" i="1"/>
  <c r="F152" i="1"/>
  <c r="G152" i="1"/>
  <c r="N151" i="1"/>
  <c r="K132" i="1"/>
  <c r="L138" i="1" s="1"/>
  <c r="L239" i="1" s="1"/>
  <c r="D129" i="1"/>
  <c r="C130" i="1"/>
  <c r="D130" i="1"/>
  <c r="C136" i="1" s="1"/>
  <c r="C240" i="1" s="1"/>
  <c r="L132" i="1"/>
  <c r="H133" i="1"/>
  <c r="H139" i="1" s="1"/>
  <c r="H240" i="1" s="1"/>
  <c r="K133" i="1"/>
  <c r="G132" i="1"/>
  <c r="H138" i="1" s="1"/>
  <c r="H239" i="1" s="1"/>
  <c r="H132" i="1"/>
  <c r="L153" i="1" l="1"/>
  <c r="F153" i="1"/>
  <c r="C153" i="1"/>
  <c r="G153" i="1"/>
  <c r="H153" i="1"/>
  <c r="J153" i="1"/>
  <c r="K153" i="1"/>
  <c r="E153" i="1"/>
  <c r="B154" i="1"/>
  <c r="E154" i="1" s="1"/>
  <c r="D153" i="1"/>
  <c r="N152" i="1"/>
  <c r="I154" i="1" l="1"/>
  <c r="N153" i="1"/>
  <c r="F154" i="1"/>
  <c r="D154" i="1"/>
  <c r="C154" i="1"/>
  <c r="H154" i="1"/>
  <c r="J154" i="1"/>
  <c r="G154" i="1"/>
  <c r="L154" i="1"/>
  <c r="B155" i="1"/>
  <c r="L155" i="1" s="1"/>
  <c r="K154" i="1"/>
  <c r="N154" i="1" l="1"/>
  <c r="K155" i="1"/>
  <c r="E155" i="1"/>
  <c r="F155" i="1"/>
  <c r="J155" i="1"/>
  <c r="D155" i="1"/>
  <c r="I155" i="1"/>
  <c r="C155" i="1"/>
  <c r="H155" i="1"/>
  <c r="B156" i="1"/>
  <c r="L156" i="1" s="1"/>
  <c r="G155" i="1"/>
  <c r="E156" i="1" l="1"/>
  <c r="J156" i="1"/>
  <c r="K156" i="1"/>
  <c r="N155" i="1"/>
  <c r="B157" i="1"/>
  <c r="E157" i="1" s="1"/>
  <c r="I156" i="1"/>
  <c r="D156" i="1"/>
  <c r="C156" i="1"/>
  <c r="H156" i="1"/>
  <c r="F156" i="1"/>
  <c r="G156" i="1"/>
  <c r="H157" i="1" l="1"/>
  <c r="L157" i="1"/>
  <c r="B158" i="1"/>
  <c r="L158" i="1" s="1"/>
  <c r="C157" i="1"/>
  <c r="N156" i="1"/>
  <c r="F157" i="1"/>
  <c r="G157" i="1"/>
  <c r="I157" i="1"/>
  <c r="J157" i="1"/>
  <c r="D157" i="1"/>
  <c r="K157" i="1"/>
  <c r="F158" i="1"/>
  <c r="B159" i="1" l="1"/>
  <c r="D158" i="1"/>
  <c r="H158" i="1"/>
  <c r="C158" i="1"/>
  <c r="E158" i="1"/>
  <c r="K158" i="1"/>
  <c r="I158" i="1"/>
  <c r="N157" i="1"/>
  <c r="J158" i="1"/>
  <c r="G158" i="1"/>
  <c r="I159" i="1"/>
  <c r="E159" i="1"/>
  <c r="L159" i="1"/>
  <c r="H159" i="1"/>
  <c r="D159" i="1"/>
  <c r="K159" i="1"/>
  <c r="G159" i="1"/>
  <c r="C159" i="1"/>
  <c r="J159" i="1"/>
  <c r="F159" i="1"/>
  <c r="B160" i="1"/>
  <c r="N158" i="1" l="1"/>
  <c r="N159" i="1"/>
  <c r="I160" i="1"/>
  <c r="E160" i="1"/>
  <c r="L160" i="1"/>
  <c r="H160" i="1"/>
  <c r="D160" i="1"/>
  <c r="K160" i="1"/>
  <c r="G160" i="1"/>
  <c r="C160" i="1"/>
  <c r="B161" i="1"/>
  <c r="J160" i="1"/>
  <c r="F160" i="1"/>
  <c r="N160" i="1" l="1"/>
  <c r="I161" i="1"/>
  <c r="E161" i="1"/>
  <c r="L161" i="1"/>
  <c r="H161" i="1"/>
  <c r="D161" i="1"/>
  <c r="K161" i="1"/>
  <c r="G161" i="1"/>
  <c r="C161" i="1"/>
  <c r="B162" i="1"/>
  <c r="J161" i="1"/>
  <c r="F161" i="1"/>
  <c r="N161" i="1" l="1"/>
  <c r="I162" i="1"/>
  <c r="E162" i="1"/>
  <c r="L162" i="1"/>
  <c r="H162" i="1"/>
  <c r="D162" i="1"/>
  <c r="K162" i="1"/>
  <c r="G162" i="1"/>
  <c r="C162" i="1"/>
  <c r="F162" i="1"/>
  <c r="B163" i="1"/>
  <c r="J162" i="1"/>
  <c r="N162" i="1" l="1"/>
  <c r="I163" i="1"/>
  <c r="E163" i="1"/>
  <c r="L163" i="1"/>
  <c r="H163" i="1"/>
  <c r="D163" i="1"/>
  <c r="K163" i="1"/>
  <c r="G163" i="1"/>
  <c r="C163" i="1"/>
  <c r="J163" i="1"/>
  <c r="F163" i="1"/>
  <c r="B164" i="1"/>
  <c r="N163" i="1" l="1"/>
  <c r="I164" i="1"/>
  <c r="E164" i="1"/>
  <c r="L164" i="1"/>
  <c r="H164" i="1"/>
  <c r="D164" i="1"/>
  <c r="K164" i="1"/>
  <c r="G164" i="1"/>
  <c r="C164" i="1"/>
  <c r="B165" i="1"/>
  <c r="J164" i="1"/>
  <c r="F164" i="1"/>
  <c r="N164" i="1" l="1"/>
  <c r="I165" i="1"/>
  <c r="E165" i="1"/>
  <c r="L165" i="1"/>
  <c r="H165" i="1"/>
  <c r="D165" i="1"/>
  <c r="K165" i="1"/>
  <c r="G165" i="1"/>
  <c r="C165" i="1"/>
  <c r="B166" i="1"/>
  <c r="J165" i="1"/>
  <c r="F165" i="1"/>
  <c r="N165" i="1" l="1"/>
  <c r="I166" i="1"/>
  <c r="E166" i="1"/>
  <c r="L166" i="1"/>
  <c r="H166" i="1"/>
  <c r="D166" i="1"/>
  <c r="K166" i="1"/>
  <c r="G166" i="1"/>
  <c r="C166" i="1"/>
  <c r="F166" i="1"/>
  <c r="B167" i="1"/>
  <c r="J166" i="1"/>
  <c r="N166" i="1" l="1"/>
  <c r="I167" i="1"/>
  <c r="E167" i="1"/>
  <c r="L167" i="1"/>
  <c r="H167" i="1"/>
  <c r="D167" i="1"/>
  <c r="K167" i="1"/>
  <c r="G167" i="1"/>
  <c r="C167" i="1"/>
  <c r="J167" i="1"/>
  <c r="F167" i="1"/>
  <c r="N1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Kees Booij</author>
  </authors>
  <commentList>
    <comment ref="A208" authorId="0" shapeId="0" xr:uid="{6E115E4E-253F-4C60-8D70-94CCC3C93462}">
      <text>
        <r>
          <rPr>
            <sz val="9"/>
            <color indexed="81"/>
            <rFont val="Tahoma"/>
            <family val="2"/>
          </rPr>
          <t xml:space="preserve">probability that nonlinear model gives better fit by accident
</t>
        </r>
      </text>
    </comment>
    <comment ref="A249" authorId="0" shapeId="0" xr:uid="{6CB73C9C-98CD-4153-89DC-0E28D316B4F0}">
      <text>
        <r>
          <rPr>
            <sz val="9"/>
            <color indexed="81"/>
            <rFont val="Tahoma"/>
            <family val="2"/>
          </rPr>
          <t xml:space="preserve">probability that nonlinear model gives better fit by accident
</t>
        </r>
      </text>
    </comment>
    <comment ref="N256" authorId="0" shapeId="0" xr:uid="{DBCDA58D-D134-426F-9435-5A692E9ECBDF}">
      <text>
        <r>
          <rPr>
            <sz val="9"/>
            <color indexed="81"/>
            <rFont val="Tahoma"/>
            <family val="2"/>
          </rPr>
          <t>convert 0 to NA# to prevent plotting of missing values</t>
        </r>
      </text>
    </comment>
  </commentList>
</comments>
</file>

<file path=xl/sharedStrings.xml><?xml version="1.0" encoding="utf-8"?>
<sst xmlns="http://schemas.openxmlformats.org/spreadsheetml/2006/main" count="538" uniqueCount="115">
  <si>
    <t>model</t>
  </si>
  <si>
    <t>dataset</t>
  </si>
  <si>
    <t>SSQ</t>
  </si>
  <si>
    <t>Experiment ID</t>
  </si>
  <si>
    <t>#</t>
  </si>
  <si>
    <t>t</t>
  </si>
  <si>
    <t>amount</t>
  </si>
  <si>
    <t>m</t>
  </si>
  <si>
    <t>kg</t>
  </si>
  <si>
    <t>Cw</t>
  </si>
  <si>
    <t>ng/L</t>
  </si>
  <si>
    <t>K</t>
  </si>
  <si>
    <t>L/kg</t>
  </si>
  <si>
    <t>Rs</t>
  </si>
  <si>
    <t>L/d</t>
  </si>
  <si>
    <t>df</t>
  </si>
  <si>
    <r>
      <rPr>
        <i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fit</t>
    </r>
  </si>
  <si>
    <r>
      <t>s</t>
    </r>
    <r>
      <rPr>
        <vertAlign val="subscript"/>
        <sz val="11"/>
        <color theme="1"/>
        <rFont val="Calibri"/>
        <family val="2"/>
        <scheme val="minor"/>
      </rPr>
      <t>K</t>
    </r>
  </si>
  <si>
    <r>
      <t>s</t>
    </r>
    <r>
      <rPr>
        <vertAlign val="subscript"/>
        <sz val="11"/>
        <color theme="1"/>
        <rFont val="Calibri"/>
        <family val="2"/>
        <scheme val="minor"/>
      </rPr>
      <t>Rs</t>
    </r>
  </si>
  <si>
    <t>Weight: 1/N for weighted NLS, 1 for unweighted NLS</t>
  </si>
  <si>
    <t>weight</t>
  </si>
  <si>
    <t>mK</t>
  </si>
  <si>
    <t>Rs/mK</t>
  </si>
  <si>
    <t>Ninf</t>
  </si>
  <si>
    <t>dN/dK</t>
  </si>
  <si>
    <t>dN/dRs</t>
  </si>
  <si>
    <r>
      <t>sum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(dN/dK)</t>
    </r>
  </si>
  <si>
    <r>
      <t>sum</t>
    </r>
    <r>
      <rPr>
        <sz val="9"/>
        <color theme="1"/>
        <rFont val="Calibri"/>
        <family val="2"/>
        <scheme val="minor"/>
      </rPr>
      <t>(dN/dK*dN/dRs)</t>
    </r>
  </si>
  <si>
    <r>
      <t>sum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(dN/dRs)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</si>
  <si>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ij </t>
    </r>
    <r>
      <rPr>
        <sz val="11"/>
        <color theme="1"/>
        <rFont val="Calibri"/>
        <family val="2"/>
        <scheme val="minor"/>
      </rPr>
      <t>matix 1,3,5,...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</si>
  <si>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ij </t>
    </r>
    <r>
      <rPr>
        <sz val="11"/>
        <color theme="1"/>
        <rFont val="Calibri"/>
        <family val="2"/>
        <scheme val="minor"/>
      </rPr>
      <t>matix 2,4,6,...</t>
    </r>
  </si>
  <si>
    <t>inverse 1,3,5...</t>
  </si>
  <si>
    <t>inverse 2,4,6,..</t>
  </si>
  <si>
    <t>sK 1,3,5,....</t>
  </si>
  <si>
    <t>sRs 1,3,5,....</t>
  </si>
  <si>
    <t>sK 2,4,6,....</t>
  </si>
  <si>
    <t>sRs 2,4,6,....</t>
  </si>
  <si>
    <t>model plot</t>
  </si>
  <si>
    <t>tmax</t>
  </si>
  <si>
    <t>steps</t>
  </si>
  <si>
    <t>dt</t>
  </si>
  <si>
    <t>Ncalc-NLS</t>
  </si>
  <si>
    <t>Amounts</t>
  </si>
  <si>
    <t>residual-NLS</t>
  </si>
  <si>
    <t>N1</t>
  </si>
  <si>
    <t>N2</t>
  </si>
  <si>
    <t>N3</t>
  </si>
  <si>
    <t>N4</t>
  </si>
  <si>
    <t>N5</t>
  </si>
  <si>
    <t>sfit LinReg</t>
  </si>
  <si>
    <t>slope LinReg</t>
  </si>
  <si>
    <t>sslope</t>
  </si>
  <si>
    <r>
      <t>residuals NLS: (N</t>
    </r>
    <r>
      <rPr>
        <b/>
        <vertAlign val="subscript"/>
        <sz val="11"/>
        <color theme="1"/>
        <rFont val="Calibri"/>
        <family val="2"/>
        <scheme val="minor"/>
      </rPr>
      <t>calc</t>
    </r>
    <r>
      <rPr>
        <b/>
        <sz val="11"/>
        <color theme="1"/>
        <rFont val="Calibri"/>
        <family val="2"/>
        <scheme val="minor"/>
      </rPr>
      <t>-N</t>
    </r>
    <r>
      <rPr>
        <b/>
        <vertAlign val="subscript"/>
        <sz val="11"/>
        <color theme="1"/>
        <rFont val="Calibri"/>
        <family val="2"/>
        <scheme val="minor"/>
      </rPr>
      <t>exp</t>
    </r>
    <r>
      <rPr>
        <b/>
        <sz val="11"/>
        <color theme="1"/>
        <rFont val="Calibri"/>
        <family val="2"/>
        <scheme val="minor"/>
      </rPr>
      <t>)*weight</t>
    </r>
  </si>
  <si>
    <r>
      <t>residuals LinReg: (N</t>
    </r>
    <r>
      <rPr>
        <b/>
        <vertAlign val="subscript"/>
        <sz val="11"/>
        <color theme="1"/>
        <rFont val="Calibri"/>
        <family val="2"/>
        <scheme val="minor"/>
      </rPr>
      <t>calc</t>
    </r>
    <r>
      <rPr>
        <b/>
        <sz val="11"/>
        <color theme="1"/>
        <rFont val="Calibri"/>
        <family val="2"/>
        <scheme val="minor"/>
      </rPr>
      <t>-N</t>
    </r>
    <r>
      <rPr>
        <b/>
        <vertAlign val="subscript"/>
        <sz val="11"/>
        <color theme="1"/>
        <rFont val="Calibri"/>
        <family val="2"/>
        <scheme val="minor"/>
      </rPr>
      <t>exp</t>
    </r>
    <r>
      <rPr>
        <b/>
        <sz val="11"/>
        <color theme="1"/>
        <rFont val="Calibri"/>
        <family val="2"/>
        <scheme val="minor"/>
      </rPr>
      <t>)*weight</t>
    </r>
  </si>
  <si>
    <t>residual-LinReg</t>
  </si>
  <si>
    <t>LinReg model plot</t>
  </si>
  <si>
    <t>Ncalc-LinReg</t>
  </si>
  <si>
    <t>N6</t>
  </si>
  <si>
    <t>N7</t>
  </si>
  <si>
    <t>N8</t>
  </si>
  <si>
    <t>N9</t>
  </si>
  <si>
    <t>N10</t>
  </si>
  <si>
    <r>
      <t>R</t>
    </r>
    <r>
      <rPr>
        <vertAlign val="subscript"/>
        <sz val="11"/>
        <color theme="1"/>
        <rFont val="Calibri"/>
        <family val="2"/>
        <scheme val="minor"/>
      </rPr>
      <t>s</t>
    </r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</si>
  <si>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</si>
  <si>
    <r>
      <t>R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LinReg</t>
    </r>
  </si>
  <si>
    <r>
      <t>s</t>
    </r>
    <r>
      <rPr>
        <vertAlign val="subscript"/>
        <sz val="11"/>
        <color theme="1"/>
        <rFont val="Calibri"/>
        <family val="2"/>
        <scheme val="minor"/>
      </rPr>
      <t>Rs</t>
    </r>
    <r>
      <rPr>
        <sz val="11"/>
        <color theme="1"/>
        <rFont val="Calibri"/>
        <family val="2"/>
        <scheme val="minor"/>
      </rPr>
      <t xml:space="preserve"> LinReg</t>
    </r>
  </si>
  <si>
    <r>
      <rPr>
        <i/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fit </t>
    </r>
    <r>
      <rPr>
        <sz val="11"/>
        <color theme="1"/>
        <rFont val="Calibri"/>
        <family val="2"/>
        <scheme val="minor"/>
      </rPr>
      <t>LinReg</t>
    </r>
  </si>
  <si>
    <t>plot</t>
  </si>
  <si>
    <t>initial guess K</t>
  </si>
  <si>
    <t>initial guess Rs</t>
  </si>
  <si>
    <t>m (kg)</t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</si>
  <si>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(ng/L)</t>
    </r>
  </si>
  <si>
    <t>LinReg results</t>
  </si>
  <si>
    <t>NLS results</t>
  </si>
  <si>
    <t>relative</t>
  </si>
  <si>
    <t>absolute</t>
  </si>
  <si>
    <t>error type</t>
  </si>
  <si>
    <t>t (d)</t>
  </si>
  <si>
    <t>Cw (ng/L)</t>
  </si>
  <si>
    <t>sK</t>
  </si>
  <si>
    <t>sRs</t>
  </si>
  <si>
    <t>sfit</t>
  </si>
  <si>
    <t>Rs LinReg</t>
  </si>
  <si>
    <t>sRs LinReg</t>
  </si>
  <si>
    <t>no convergence</t>
  </si>
  <si>
    <t>R/Excel ratio weighted NLS</t>
  </si>
  <si>
    <t>Wgtd</t>
  </si>
  <si>
    <r>
      <t>s</t>
    </r>
    <r>
      <rPr>
        <vertAlign val="subscript"/>
        <sz val="11"/>
        <color theme="1"/>
        <rFont val="Calibri"/>
        <family val="2"/>
        <scheme val="minor"/>
      </rPr>
      <t>fit</t>
    </r>
  </si>
  <si>
    <t>N3copy</t>
  </si>
  <si>
    <t>Data</t>
  </si>
  <si>
    <t>Excel unweighted NLS and LinReg</t>
  </si>
  <si>
    <t>Excel, weighted NLS and LinReg</t>
  </si>
  <si>
    <t>F</t>
  </si>
  <si>
    <t>Partial F-test</t>
  </si>
  <si>
    <t>SSQ nonlinear</t>
  </si>
  <si>
    <t>df nonlinear</t>
  </si>
  <si>
    <t>SSQ linear</t>
  </si>
  <si>
    <t>df linear</t>
  </si>
  <si>
    <t>p</t>
  </si>
  <si>
    <t>linear/nonlinear</t>
  </si>
  <si>
    <t>optimal model</t>
  </si>
  <si>
    <t>Code is above this line. Unhide to inspect</t>
  </si>
  <si>
    <t>exp1</t>
  </si>
  <si>
    <t>exp2</t>
  </si>
  <si>
    <t>exp3</t>
  </si>
  <si>
    <t>exp4</t>
  </si>
  <si>
    <t>exp5</t>
  </si>
  <si>
    <t>R/Excel ratio
unweighted NLS</t>
  </si>
  <si>
    <t>R/Excel ratio
weighted LinReg</t>
  </si>
  <si>
    <t>R/Excel ratio
unweighted LinReg</t>
  </si>
  <si>
    <t>R
unweighted LinReg</t>
  </si>
  <si>
    <t>R
weighted LinReg</t>
  </si>
  <si>
    <t>R
unweighted NLS</t>
  </si>
  <si>
    <t>R
weighted NLS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</si>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</sst>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E+00"/>
    <numFmt numFmtId="167" formatCode="0.00000"/>
    <numFmt numFmtId="168" formatCode="0.E+00"/>
    <numFmt numFmtId="169" formatCode="0.0.E+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2" borderId="0" xfId="0" applyFill="1" applyAlignment="1">
      <alignment horizontal="right" vertical="top"/>
    </xf>
    <xf numFmtId="1" fontId="0" fillId="0" borderId="0" xfId="0" applyNumberFormat="1" applyAlignment="1">
      <alignment horizontal="right" vertical="top"/>
    </xf>
    <xf numFmtId="11" fontId="0" fillId="0" borderId="0" xfId="0" applyNumberFormat="1"/>
    <xf numFmtId="16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2" fontId="0" fillId="2" borderId="0" xfId="0" applyNumberFormat="1" applyFill="1" applyAlignment="1">
      <alignment horizontal="right" vertical="top"/>
    </xf>
    <xf numFmtId="0" fontId="1" fillId="0" borderId="0" xfId="0" applyFont="1" applyAlignment="1">
      <alignment horizontal="left" vertical="top"/>
    </xf>
    <xf numFmtId="166" fontId="0" fillId="0" borderId="0" xfId="0" applyNumberFormat="1" applyAlignment="1">
      <alignment horizontal="right" vertical="top"/>
    </xf>
    <xf numFmtId="0" fontId="5" fillId="0" borderId="0" xfId="0" applyFont="1" applyAlignment="1">
      <alignment horizontal="left" vertical="top"/>
    </xf>
    <xf numFmtId="166" fontId="0" fillId="0" borderId="1" xfId="0" applyNumberFormat="1" applyBorder="1" applyAlignment="1">
      <alignment horizontal="right" vertical="top"/>
    </xf>
    <xf numFmtId="166" fontId="0" fillId="0" borderId="2" xfId="0" applyNumberFormat="1" applyBorder="1" applyAlignment="1">
      <alignment horizontal="right" vertical="top"/>
    </xf>
    <xf numFmtId="166" fontId="0" fillId="0" borderId="3" xfId="0" applyNumberFormat="1" applyBorder="1" applyAlignment="1">
      <alignment horizontal="right" vertical="top"/>
    </xf>
    <xf numFmtId="166" fontId="0" fillId="0" borderId="4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top"/>
    </xf>
    <xf numFmtId="1" fontId="8" fillId="0" borderId="7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2" fontId="0" fillId="0" borderId="0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165" fontId="0" fillId="0" borderId="8" xfId="0" applyNumberFormat="1" applyBorder="1" applyAlignment="1">
      <alignment horizontal="right" vertical="top"/>
    </xf>
    <xf numFmtId="165" fontId="0" fillId="0" borderId="4" xfId="0" applyNumberForma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165" fontId="8" fillId="0" borderId="0" xfId="0" applyNumberFormat="1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167" fontId="9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Border="1" applyAlignment="1">
      <alignment horizontal="right" vertical="top"/>
    </xf>
    <xf numFmtId="165" fontId="0" fillId="0" borderId="0" xfId="0" applyNumberForma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9" fillId="0" borderId="0" xfId="0" applyNumberFormat="1" applyFont="1" applyFill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right" vertical="top"/>
    </xf>
    <xf numFmtId="165" fontId="12" fillId="0" borderId="0" xfId="0" applyNumberFormat="1" applyFont="1" applyBorder="1" applyAlignment="1">
      <alignment horizontal="right" vertical="top"/>
    </xf>
    <xf numFmtId="2" fontId="12" fillId="0" borderId="0" xfId="0" applyNumberFormat="1" applyFont="1" applyBorder="1" applyAlignment="1">
      <alignment horizontal="right" vertical="top"/>
    </xf>
    <xf numFmtId="165" fontId="12" fillId="0" borderId="8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1" fontId="12" fillId="0" borderId="7" xfId="0" applyNumberFormat="1" applyFont="1" applyBorder="1" applyAlignment="1">
      <alignment horizontal="right" vertical="top"/>
    </xf>
    <xf numFmtId="165" fontId="12" fillId="0" borderId="7" xfId="0" applyNumberFormat="1" applyFont="1" applyBorder="1" applyAlignment="1">
      <alignment horizontal="right" vertical="top"/>
    </xf>
    <xf numFmtId="2" fontId="12" fillId="0" borderId="7" xfId="0" applyNumberFormat="1" applyFont="1" applyBorder="1" applyAlignment="1">
      <alignment horizontal="right" vertical="top"/>
    </xf>
    <xf numFmtId="165" fontId="12" fillId="0" borderId="4" xfId="0" applyNumberFormat="1" applyFont="1" applyBorder="1" applyAlignment="1">
      <alignment horizontal="right" vertical="top"/>
    </xf>
    <xf numFmtId="164" fontId="0" fillId="2" borderId="0" xfId="0" applyNumberFormat="1" applyFill="1" applyAlignment="1">
      <alignment horizontal="right" vertical="top"/>
    </xf>
    <xf numFmtId="2" fontId="0" fillId="0" borderId="8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165" fontId="9" fillId="0" borderId="0" xfId="0" applyNumberFormat="1" applyFont="1" applyFill="1" applyAlignment="1">
      <alignment horizontal="right" vertical="top"/>
    </xf>
    <xf numFmtId="2" fontId="9" fillId="0" borderId="0" xfId="0" applyNumberFormat="1" applyFont="1" applyFill="1" applyAlignment="1">
      <alignment horizontal="right" vertical="top"/>
    </xf>
    <xf numFmtId="2" fontId="13" fillId="0" borderId="0" xfId="0" applyNumberFormat="1" applyFont="1" applyFill="1" applyAlignment="1">
      <alignment horizontal="right" vertical="top"/>
    </xf>
    <xf numFmtId="1" fontId="9" fillId="0" borderId="0" xfId="0" applyNumberFormat="1" applyFont="1" applyFill="1" applyAlignment="1">
      <alignment horizontal="right" vertical="top"/>
    </xf>
    <xf numFmtId="168" fontId="0" fillId="0" borderId="0" xfId="0" applyNumberFormat="1" applyBorder="1" applyAlignment="1">
      <alignment horizontal="right" vertical="top"/>
    </xf>
    <xf numFmtId="1" fontId="9" fillId="2" borderId="0" xfId="0" applyNumberFormat="1" applyFont="1" applyFill="1" applyBorder="1" applyAlignment="1">
      <alignment horizontal="right" vertical="top"/>
    </xf>
    <xf numFmtId="1" fontId="9" fillId="2" borderId="7" xfId="0" applyNumberFormat="1" applyFont="1" applyFill="1" applyBorder="1" applyAlignment="1">
      <alignment horizontal="right" vertical="top"/>
    </xf>
    <xf numFmtId="165" fontId="9" fillId="2" borderId="0" xfId="0" applyNumberFormat="1" applyFont="1" applyFill="1" applyBorder="1" applyAlignment="1">
      <alignment horizontal="right" vertical="top"/>
    </xf>
    <xf numFmtId="165" fontId="9" fillId="2" borderId="7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0" fillId="2" borderId="9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/>
    <xf numFmtId="0" fontId="0" fillId="0" borderId="9" xfId="0" applyFill="1" applyBorder="1" applyAlignment="1">
      <alignment horizontal="right" vertical="top"/>
    </xf>
    <xf numFmtId="0" fontId="1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8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1" fontId="9" fillId="0" borderId="0" xfId="0" applyNumberFormat="1" applyFont="1" applyFill="1" applyAlignment="1">
      <alignment horizontal="right" vertical="top"/>
    </xf>
    <xf numFmtId="1" fontId="11" fillId="0" borderId="0" xfId="0" applyNumberFormat="1" applyFont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165" fontId="0" fillId="0" borderId="0" xfId="0" applyNumberFormat="1" applyFill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2" fontId="11" fillId="0" borderId="0" xfId="0" applyNumberFormat="1" applyFont="1" applyAlignment="1">
      <alignment horizontal="right" vertical="top"/>
    </xf>
    <xf numFmtId="164" fontId="0" fillId="0" borderId="0" xfId="0" applyNumberFormat="1" applyFill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167" fontId="0" fillId="0" borderId="0" xfId="0" applyNumberFormat="1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vertical="top"/>
    </xf>
    <xf numFmtId="169" fontId="0" fillId="0" borderId="0" xfId="0" applyNumberFormat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166" fontId="9" fillId="2" borderId="0" xfId="0" applyNumberFormat="1" applyFont="1" applyFill="1" applyBorder="1" applyAlignment="1">
      <alignment horizontal="right" vertical="top"/>
    </xf>
    <xf numFmtId="166" fontId="0" fillId="0" borderId="0" xfId="0" applyNumberFormat="1" applyBorder="1" applyAlignment="1">
      <alignment horizontal="right" vertical="top"/>
    </xf>
  </cellXfs>
  <cellStyles count="1">
    <cellStyle name="Normal" xfId="0" builtinId="0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'Rs-K model'!$N$146</c:f>
          <c:strCache>
            <c:ptCount val="1"/>
            <c:pt idx="0">
              <c:v>exp1 NLS</c:v>
            </c:pt>
          </c:strCache>
        </c:strRef>
      </c:tx>
      <c:layout>
        <c:manualLayout>
          <c:xMode val="edge"/>
          <c:yMode val="edge"/>
          <c:x val="0.43919603174603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1435138888888888"/>
          <c:y val="9.7921031746031742E-2"/>
          <c:w val="0.7235597222222222"/>
          <c:h val="0.74647817460317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'Rs-K model'!$N$256</c:f>
              <c:strCache>
                <c:ptCount val="1"/>
                <c:pt idx="0">
                  <c:v>exp1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'Rs-K model'!$B$259:$B$278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21</c:v>
                </c:pt>
              </c:numCache>
            </c:numRef>
          </c:xVal>
          <c:yVal>
            <c:numRef>
              <c:f>'Rs-K model'!$N$259:$N$278</c:f>
              <c:numCache>
                <c:formatCode>0.00</c:formatCode>
                <c:ptCount val="20"/>
                <c:pt idx="0">
                  <c:v>7.07</c:v>
                </c:pt>
                <c:pt idx="1">
                  <c:v>12.94</c:v>
                </c:pt>
                <c:pt idx="2">
                  <c:v>#N/A</c:v>
                </c:pt>
                <c:pt idx="3">
                  <c:v>27.85</c:v>
                </c:pt>
                <c:pt idx="4">
                  <c:v>34.26</c:v>
                </c:pt>
                <c:pt idx="5">
                  <c:v>#N/A</c:v>
                </c:pt>
                <c:pt idx="6">
                  <c:v>40.69</c:v>
                </c:pt>
                <c:pt idx="7">
                  <c:v>44.45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7D-45AD-AFA0-B6C9CF93EA63}"/>
            </c:ext>
          </c:extLst>
        </c:ser>
        <c:ser>
          <c:idx val="1"/>
          <c:order val="1"/>
          <c:tx>
            <c:strRef>
              <c:f>'Rs-K model'!$N$146</c:f>
              <c:strCache>
                <c:ptCount val="1"/>
                <c:pt idx="0">
                  <c:v>exp1 NLS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'Rs-K model'!$B$147:$B$167</c:f>
              <c:numCache>
                <c:formatCode>General</c:formatCode>
                <c:ptCount val="21"/>
                <c:pt idx="0">
                  <c:v>0</c:v>
                </c:pt>
                <c:pt idx="1">
                  <c:v>1.1025</c:v>
                </c:pt>
                <c:pt idx="2">
                  <c:v>2.2050000000000001</c:v>
                </c:pt>
                <c:pt idx="3">
                  <c:v>3.3075000000000001</c:v>
                </c:pt>
                <c:pt idx="4">
                  <c:v>4.41</c:v>
                </c:pt>
                <c:pt idx="5">
                  <c:v>5.5125000000000002</c:v>
                </c:pt>
                <c:pt idx="6">
                  <c:v>6.6150000000000002</c:v>
                </c:pt>
                <c:pt idx="7">
                  <c:v>7.7175000000000002</c:v>
                </c:pt>
                <c:pt idx="8">
                  <c:v>8.82</c:v>
                </c:pt>
                <c:pt idx="9">
                  <c:v>9.9224999999999994</c:v>
                </c:pt>
                <c:pt idx="10">
                  <c:v>11.024999999999999</c:v>
                </c:pt>
                <c:pt idx="11">
                  <c:v>12.127499999999998</c:v>
                </c:pt>
                <c:pt idx="12">
                  <c:v>13.229999999999997</c:v>
                </c:pt>
                <c:pt idx="13">
                  <c:v>14.332499999999996</c:v>
                </c:pt>
                <c:pt idx="14">
                  <c:v>15.434999999999995</c:v>
                </c:pt>
                <c:pt idx="15">
                  <c:v>16.537499999999994</c:v>
                </c:pt>
                <c:pt idx="16">
                  <c:v>17.639999999999993</c:v>
                </c:pt>
                <c:pt idx="17">
                  <c:v>18.742499999999993</c:v>
                </c:pt>
                <c:pt idx="18">
                  <c:v>19.844999999999992</c:v>
                </c:pt>
                <c:pt idx="19">
                  <c:v>20.947499999999991</c:v>
                </c:pt>
                <c:pt idx="20">
                  <c:v>22.04999999999999</c:v>
                </c:pt>
              </c:numCache>
            </c:numRef>
          </c:xVal>
          <c:yVal>
            <c:numRef>
              <c:f>'Rs-K model'!$N$147:$N$167</c:f>
              <c:numCache>
                <c:formatCode>0.00</c:formatCode>
                <c:ptCount val="21"/>
                <c:pt idx="0">
                  <c:v>0</c:v>
                </c:pt>
                <c:pt idx="1">
                  <c:v>7.6241368154858264</c:v>
                </c:pt>
                <c:pt idx="2">
                  <c:v>13.932418125957767</c:v>
                </c:pt>
                <c:pt idx="3">
                  <c:v>19.151948422321393</c:v>
                </c:pt>
                <c:pt idx="4">
                  <c:v>23.470636060653678</c:v>
                </c:pt>
                <c:pt idx="5">
                  <c:v>27.043958152581762</c:v>
                </c:pt>
                <c:pt idx="6">
                  <c:v>30.000557898145221</c:v>
                </c:pt>
                <c:pt idx="7">
                  <c:v>32.446875870771422</c:v>
                </c:pt>
                <c:pt idx="8">
                  <c:v>34.470981985295033</c:v>
                </c:pt>
                <c:pt idx="9">
                  <c:v>36.145746103736123</c:v>
                </c:pt>
                <c:pt idx="10">
                  <c:v>37.531461423843169</c:v>
                </c:pt>
                <c:pt idx="11">
                  <c:v>38.678015095035242</c:v>
                </c:pt>
                <c:pt idx="12">
                  <c:v>39.626684206106674</c:v>
                </c:pt>
                <c:pt idx="13">
                  <c:v>40.411621802063578</c:v>
                </c:pt>
                <c:pt idx="14">
                  <c:v>41.061086428197278</c:v>
                </c:pt>
                <c:pt idx="15">
                  <c:v>41.598459466221762</c:v>
                </c:pt>
                <c:pt idx="16">
                  <c:v>42.043086887602222</c:v>
                </c:pt>
                <c:pt idx="17">
                  <c:v>42.410975728043894</c:v>
                </c:pt>
                <c:pt idx="18">
                  <c:v>42.715370356925106</c:v>
                </c:pt>
                <c:pt idx="19">
                  <c:v>42.967229287955718</c:v>
                </c:pt>
                <c:pt idx="20">
                  <c:v>43.175619696725498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7D-45AD-AFA0-B6C9CF93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40792"/>
        <c:axId val="576341120"/>
      </c:scatterChart>
      <c:valAx>
        <c:axId val="57634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710555555555565"/>
              <c:y val="0.9199944444444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1120"/>
        <c:crosses val="autoZero"/>
        <c:crossBetween val="midCat"/>
      </c:valAx>
      <c:valAx>
        <c:axId val="5763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(ng)</a:t>
                </a:r>
              </a:p>
            </c:rich>
          </c:tx>
          <c:layout>
            <c:manualLayout>
              <c:xMode val="edge"/>
              <c:yMode val="edge"/>
              <c:x val="3.8106481481481481E-3"/>
              <c:y val="0.33667638888888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079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'Rs-K model'!$N$48</c:f>
          <c:strCache>
            <c:ptCount val="1"/>
            <c:pt idx="0">
              <c:v>exp1 NLS</c:v>
            </c:pt>
          </c:strCache>
        </c:strRef>
      </c:tx>
      <c:layout>
        <c:manualLayout>
          <c:xMode val="edge"/>
          <c:yMode val="edge"/>
          <c:x val="0.44927539682539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6054861111111111"/>
          <c:y val="9.7921031746031742E-2"/>
          <c:w val="0.67736249999999998"/>
          <c:h val="0.74647817460317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'Rs-K model'!$N$48</c:f>
              <c:strCache>
                <c:ptCount val="1"/>
                <c:pt idx="0">
                  <c:v>exp1 NLS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'Rs-K model'!$B$259:$B$278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21</c:v>
                </c:pt>
              </c:numCache>
            </c:numRef>
          </c:xVal>
          <c:yVal>
            <c:numRef>
              <c:f>'Rs-K model'!$N$49:$N$68</c:f>
              <c:numCache>
                <c:formatCode>0.000</c:formatCode>
                <c:ptCount val="20"/>
                <c:pt idx="0">
                  <c:v>-1.3488017801093904E-2</c:v>
                </c:pt>
                <c:pt idx="1">
                  <c:v>-7.1044207691006601E-3</c:v>
                </c:pt>
                <c:pt idx="2">
                  <c:v>#N/A</c:v>
                </c:pt>
                <c:pt idx="3">
                  <c:v>2.0487646900489476E-2</c:v>
                </c:pt>
                <c:pt idx="4">
                  <c:v>1.4785091095622649E-2</c:v>
                </c:pt>
                <c:pt idx="5">
                  <c:v>#N/A</c:v>
                </c:pt>
                <c:pt idx="6">
                  <c:v>1.6199889811032604E-2</c:v>
                </c:pt>
                <c:pt idx="7">
                  <c:v>-3.3114210704842106E-2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4C-4F7E-B595-706068EA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40792"/>
        <c:axId val="576341120"/>
      </c:scatterChart>
      <c:valAx>
        <c:axId val="57634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710555555555565"/>
              <c:y val="0.9199944444444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1120"/>
        <c:crosses val="autoZero"/>
        <c:crossBetween val="midCat"/>
      </c:valAx>
      <c:valAx>
        <c:axId val="5763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 error</a:t>
                </a:r>
              </a:p>
            </c:rich>
          </c:tx>
          <c:layout>
            <c:manualLayout>
              <c:xMode val="edge"/>
              <c:yMode val="edge"/>
              <c:x val="3.8103174603174605E-3"/>
              <c:y val="0.34171587301587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079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'Rs-K model'!$N$174</c:f>
          <c:strCache>
            <c:ptCount val="1"/>
            <c:pt idx="0">
              <c:v>exp1 LinReg</c:v>
            </c:pt>
          </c:strCache>
        </c:strRef>
      </c:tx>
      <c:layout>
        <c:manualLayout>
          <c:xMode val="edge"/>
          <c:yMode val="edge"/>
          <c:x val="0.439196031746031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1435138888888888"/>
          <c:y val="9.7921031746031742E-2"/>
          <c:w val="0.7235597222222222"/>
          <c:h val="0.74647817460317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'Rs-K model'!$N$256</c:f>
              <c:strCache>
                <c:ptCount val="1"/>
                <c:pt idx="0">
                  <c:v>exp1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'Rs-K model'!$B$259:$B$278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21</c:v>
                </c:pt>
              </c:numCache>
            </c:numRef>
          </c:xVal>
          <c:yVal>
            <c:numRef>
              <c:f>'Rs-K model'!$N$259:$N$278</c:f>
              <c:numCache>
                <c:formatCode>0.00</c:formatCode>
                <c:ptCount val="20"/>
                <c:pt idx="0">
                  <c:v>7.07</c:v>
                </c:pt>
                <c:pt idx="1">
                  <c:v>12.94</c:v>
                </c:pt>
                <c:pt idx="2">
                  <c:v>#N/A</c:v>
                </c:pt>
                <c:pt idx="3">
                  <c:v>27.85</c:v>
                </c:pt>
                <c:pt idx="4">
                  <c:v>34.26</c:v>
                </c:pt>
                <c:pt idx="5">
                  <c:v>#N/A</c:v>
                </c:pt>
                <c:pt idx="6">
                  <c:v>40.69</c:v>
                </c:pt>
                <c:pt idx="7">
                  <c:v>44.45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95-4350-9997-8D6A80B3F8ED}"/>
            </c:ext>
          </c:extLst>
        </c:ser>
        <c:ser>
          <c:idx val="1"/>
          <c:order val="1"/>
          <c:tx>
            <c:strRef>
              <c:f>'Rs-K model'!$N$197</c:f>
              <c:strCache>
                <c:ptCount val="1"/>
                <c:pt idx="0">
                  <c:v>exp1 LinReg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'Rs-K model'!$B$198:$B$199</c:f>
              <c:numCache>
                <c:formatCode>General</c:formatCode>
                <c:ptCount val="2"/>
                <c:pt idx="0">
                  <c:v>0</c:v>
                </c:pt>
                <c:pt idx="1">
                  <c:v>22.05</c:v>
                </c:pt>
              </c:numCache>
            </c:numRef>
          </c:xVal>
          <c:yVal>
            <c:numRef>
              <c:f>'Rs-K model'!$N$198:$N$199</c:f>
              <c:numCache>
                <c:formatCode>0.00</c:formatCode>
                <c:ptCount val="2"/>
                <c:pt idx="0">
                  <c:v>0</c:v>
                </c:pt>
                <c:pt idx="1">
                  <c:v>67.315049559476975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95-4350-9997-8D6A80B3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40792"/>
        <c:axId val="576341120"/>
      </c:scatterChart>
      <c:valAx>
        <c:axId val="57634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710555555555565"/>
              <c:y val="0.9199944444444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1120"/>
        <c:crosses val="autoZero"/>
        <c:crossBetween val="midCat"/>
      </c:valAx>
      <c:valAx>
        <c:axId val="5763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(ng)</a:t>
                </a:r>
              </a:p>
            </c:rich>
          </c:tx>
          <c:layout>
            <c:manualLayout>
              <c:xMode val="edge"/>
              <c:yMode val="edge"/>
              <c:x val="3.8106481481481481E-3"/>
              <c:y val="0.33079675925925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079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'Rs-K model'!$N$174</c:f>
          <c:strCache>
            <c:ptCount val="1"/>
            <c:pt idx="0">
              <c:v>exp1 LinReg</c:v>
            </c:pt>
          </c:strCache>
        </c:strRef>
      </c:tx>
      <c:layout>
        <c:manualLayout>
          <c:xMode val="edge"/>
          <c:yMode val="edge"/>
          <c:x val="0.44927539682539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26642824074074073"/>
          <c:y val="9.7921031746031742E-2"/>
          <c:w val="0.67148287037037035"/>
          <c:h val="0.746478174603174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'Rs-K model'!$N$48</c:f>
              <c:strCache>
                <c:ptCount val="1"/>
                <c:pt idx="0">
                  <c:v>exp1 NLS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'Rs-K model'!$B$259:$B$278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21</c:v>
                </c:pt>
              </c:numCache>
            </c:numRef>
          </c:xVal>
          <c:yVal>
            <c:numRef>
              <c:f>'Rs-K model'!$N$175:$N$194</c:f>
              <c:numCache>
                <c:formatCode>0.000</c:formatCode>
                <c:ptCount val="20"/>
                <c:pt idx="0">
                  <c:v>-0.56819848448154042</c:v>
                </c:pt>
                <c:pt idx="1">
                  <c:v>-0.52815506727735562</c:v>
                </c:pt>
                <c:pt idx="2">
                  <c:v>#N/A</c:v>
                </c:pt>
                <c:pt idx="3">
                  <c:v>-0.34229729665015979</c:v>
                </c:pt>
                <c:pt idx="4">
                  <c:v>-0.19802888405021662</c:v>
                </c:pt>
                <c:pt idx="5">
                  <c:v>#N/A</c:v>
                </c:pt>
                <c:pt idx="6">
                  <c:v>0.20042731470749917</c:v>
                </c:pt>
                <c:pt idx="7">
                  <c:v>0.44228506207031903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F5-4282-BB15-07209DBE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40792"/>
        <c:axId val="576341120"/>
      </c:scatterChart>
      <c:valAx>
        <c:axId val="576340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5710555555555565"/>
              <c:y val="0.91999444444444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1120"/>
        <c:crosses val="autoZero"/>
        <c:crossBetween val="midCat"/>
      </c:valAx>
      <c:valAx>
        <c:axId val="5763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 error</a:t>
                </a:r>
              </a:p>
            </c:rich>
          </c:tx>
          <c:layout>
            <c:manualLayout>
              <c:xMode val="edge"/>
              <c:yMode val="edge"/>
              <c:x val="3.8103174603174605E-3"/>
              <c:y val="0.34171587301587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7634079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472440</xdr:colOff>
          <xdr:row>214</xdr:row>
          <xdr:rowOff>60960</xdr:rowOff>
        </xdr:from>
        <xdr:to>
          <xdr:col>2</xdr:col>
          <xdr:colOff>617220</xdr:colOff>
          <xdr:row>216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214</xdr:row>
      <xdr:rowOff>0</xdr:rowOff>
    </xdr:from>
    <xdr:to>
      <xdr:col>5</xdr:col>
      <xdr:colOff>544560</xdr:colOff>
      <xdr:row>225</xdr:row>
      <xdr:rowOff>148320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544560</xdr:colOff>
      <xdr:row>225</xdr:row>
      <xdr:rowOff>148320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214</xdr:row>
      <xdr:rowOff>0</xdr:rowOff>
    </xdr:from>
    <xdr:to>
      <xdr:col>11</xdr:col>
      <xdr:colOff>544560</xdr:colOff>
      <xdr:row>225</xdr:row>
      <xdr:rowOff>148320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0</xdr:colOff>
      <xdr:row>214</xdr:row>
      <xdr:rowOff>0</xdr:rowOff>
    </xdr:from>
    <xdr:to>
      <xdr:col>14</xdr:col>
      <xdr:colOff>483600</xdr:colOff>
      <xdr:row>225</xdr:row>
      <xdr:rowOff>148320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F073-8287-43DA-84DE-EAF22A6341F9}">
  <sheetPr>
    <pageSetUpPr fitToPage="1"/>
  </sheetPr>
  <dimension ref="A1:AJ278"/>
  <sheetViews>
    <sheetView tabSelected="1" topLeftCell="A213" zoomScale="85" zoomScaleNormal="85" workbookViewId="0">
      <selection activeCell="P234" sqref="P234"/>
    </sheetView>
  </sheetViews>
  <sheetFormatPr defaultRowHeight="14.4" x14ac:dyDescent="0.3"/>
  <cols>
    <col min="1" max="1" width="15.21875" style="2" bestFit="1" customWidth="1"/>
    <col min="2" max="2" width="12" style="2" bestFit="1" customWidth="1"/>
    <col min="3" max="13" width="11.77734375" style="2" customWidth="1"/>
    <col min="14" max="14" width="12.6640625" style="2" customWidth="1"/>
    <col min="15" max="15" width="12.44140625" style="2" bestFit="1" customWidth="1"/>
    <col min="16" max="16384" width="8.88671875" style="2"/>
  </cols>
  <sheetData>
    <row r="1" spans="1:12" hidden="1" x14ac:dyDescent="0.3">
      <c r="A1" s="10" t="s">
        <v>42</v>
      </c>
    </row>
    <row r="2" spans="1:12" hidden="1" x14ac:dyDescent="0.3">
      <c r="A2" s="21"/>
      <c r="C2" s="2" t="s">
        <v>41</v>
      </c>
      <c r="D2" s="2" t="s">
        <v>41</v>
      </c>
      <c r="E2" s="2" t="s">
        <v>41</v>
      </c>
      <c r="F2" s="2" t="s">
        <v>41</v>
      </c>
      <c r="G2" s="2" t="s">
        <v>41</v>
      </c>
      <c r="H2" s="2" t="s">
        <v>41</v>
      </c>
      <c r="I2" s="2" t="s">
        <v>41</v>
      </c>
      <c r="J2" s="2" t="s">
        <v>41</v>
      </c>
      <c r="K2" s="2" t="s">
        <v>41</v>
      </c>
      <c r="L2" s="2" t="s">
        <v>41</v>
      </c>
    </row>
    <row r="3" spans="1:12" hidden="1" x14ac:dyDescent="0.3">
      <c r="A3" s="2">
        <v>1</v>
      </c>
      <c r="C3" s="7">
        <f t="shared" ref="C3:L3" si="0">IF(ISNUMBER(C259),C$258*C$257*C$237*(1-EXP(-C$238*$B259/(C$257*C$237))),NA())</f>
        <v>6.9746397141462664</v>
      </c>
      <c r="D3" s="7">
        <f t="shared" si="0"/>
        <v>2.9948538031130814</v>
      </c>
      <c r="E3" s="7">
        <f t="shared" si="0"/>
        <v>1.0750636638191009</v>
      </c>
      <c r="F3" s="7">
        <f t="shared" si="0"/>
        <v>3.0241673892614886</v>
      </c>
      <c r="G3" s="7">
        <f t="shared" si="0"/>
        <v>3.9756968482992576</v>
      </c>
      <c r="H3" s="7" t="e">
        <f t="shared" si="0"/>
        <v>#N/A</v>
      </c>
      <c r="I3" s="7" t="e">
        <f t="shared" si="0"/>
        <v>#N/A</v>
      </c>
      <c r="J3" s="7" t="e">
        <f t="shared" si="0"/>
        <v>#N/A</v>
      </c>
      <c r="K3" s="7" t="e">
        <f t="shared" si="0"/>
        <v>#N/A</v>
      </c>
      <c r="L3" s="7" t="e">
        <f t="shared" si="0"/>
        <v>#N/A</v>
      </c>
    </row>
    <row r="4" spans="1:12" hidden="1" x14ac:dyDescent="0.3">
      <c r="A4" s="2">
        <v>2</v>
      </c>
      <c r="C4" s="7">
        <f t="shared" ref="C4:L4" si="1">IF(ISNUMBER(C260),C$258*C$257*C$237*(1-EXP(-C$238*$B260/(C$257*C$237))),NA())</f>
        <v>12.848068795247837</v>
      </c>
      <c r="D4" s="7">
        <f t="shared" si="1"/>
        <v>5.9229396316305651</v>
      </c>
      <c r="E4" s="7">
        <f t="shared" si="1"/>
        <v>2.1501258381975874</v>
      </c>
      <c r="F4" s="7">
        <f t="shared" si="1"/>
        <v>6.0452804975788048</v>
      </c>
      <c r="G4" s="7">
        <f t="shared" si="1"/>
        <v>7.9000727816761831</v>
      </c>
      <c r="H4" s="7" t="e">
        <f t="shared" si="1"/>
        <v>#N/A</v>
      </c>
      <c r="I4" s="7" t="e">
        <f t="shared" si="1"/>
        <v>#N/A</v>
      </c>
      <c r="J4" s="7" t="e">
        <f t="shared" si="1"/>
        <v>#N/A</v>
      </c>
      <c r="K4" s="7" t="e">
        <f t="shared" si="1"/>
        <v>#N/A</v>
      </c>
      <c r="L4" s="7" t="e">
        <f t="shared" si="1"/>
        <v>#N/A</v>
      </c>
    </row>
    <row r="5" spans="1:12" hidden="1" x14ac:dyDescent="0.3">
      <c r="A5" s="2">
        <v>3</v>
      </c>
      <c r="C5" s="7" t="e">
        <f t="shared" ref="C5:L5" si="2">IF(ISNUMBER(C261),C$258*C$257*C$237*(1-EXP(-C$238*$B261/(C$257*C$237))),NA())</f>
        <v>#N/A</v>
      </c>
      <c r="D5" s="7">
        <f t="shared" si="2"/>
        <v>11.584728342672634</v>
      </c>
      <c r="E5" s="7">
        <f t="shared" si="2"/>
        <v>4.3002457182019951</v>
      </c>
      <c r="F5" s="7">
        <f t="shared" si="2"/>
        <v>12.078356207043505</v>
      </c>
      <c r="G5" s="7">
        <f t="shared" si="2"/>
        <v>15.597503288642837</v>
      </c>
      <c r="H5" s="7" t="e">
        <f t="shared" si="2"/>
        <v>#N/A</v>
      </c>
      <c r="I5" s="7" t="e">
        <f t="shared" si="2"/>
        <v>#N/A</v>
      </c>
      <c r="J5" s="7" t="e">
        <f t="shared" si="2"/>
        <v>#N/A</v>
      </c>
      <c r="K5" s="7" t="e">
        <f t="shared" si="2"/>
        <v>#N/A</v>
      </c>
      <c r="L5" s="7" t="e">
        <f t="shared" si="2"/>
        <v>#N/A</v>
      </c>
    </row>
    <row r="6" spans="1:12" hidden="1" x14ac:dyDescent="0.3">
      <c r="A6" s="2">
        <v>4</v>
      </c>
      <c r="C6" s="7">
        <f t="shared" ref="C6:L6" si="3">IF(ISNUMBER(C262),C$258*C$257*C$237*(1-EXP(-C$238*$B262/(C$257*C$237))),NA())</f>
        <v>28.420580966178633</v>
      </c>
      <c r="D6" s="7">
        <f t="shared" si="3"/>
        <v>16.99688065253142</v>
      </c>
      <c r="E6" s="7">
        <f t="shared" si="3"/>
        <v>6.4503596400993688</v>
      </c>
      <c r="F6" s="7">
        <f t="shared" si="3"/>
        <v>18.09925176858297</v>
      </c>
      <c r="G6" s="7">
        <f t="shared" si="3"/>
        <v>23.097489433961531</v>
      </c>
      <c r="H6" s="7" t="e">
        <f t="shared" si="3"/>
        <v>#N/A</v>
      </c>
      <c r="I6" s="7" t="e">
        <f t="shared" si="3"/>
        <v>#N/A</v>
      </c>
      <c r="J6" s="7" t="e">
        <f t="shared" si="3"/>
        <v>#N/A</v>
      </c>
      <c r="K6" s="7" t="e">
        <f t="shared" si="3"/>
        <v>#N/A</v>
      </c>
      <c r="L6" s="7" t="e">
        <f t="shared" si="3"/>
        <v>#N/A</v>
      </c>
    </row>
    <row r="7" spans="1:12" hidden="1" x14ac:dyDescent="0.3">
      <c r="A7" s="2">
        <v>5</v>
      </c>
      <c r="C7" s="7">
        <f t="shared" ref="C7:L7" si="4">IF(ISNUMBER(C263),C$258*C$257*C$237*(1-EXP(-C$238*$B263/(C$257*C$237))),NA())</f>
        <v>34.76653722093603</v>
      </c>
      <c r="D7" s="7" t="e">
        <f t="shared" si="4"/>
        <v>#N/A</v>
      </c>
      <c r="E7" s="7">
        <f t="shared" si="4"/>
        <v>9.6755193515808813</v>
      </c>
      <c r="F7" s="7">
        <f t="shared" si="4"/>
        <v>27.107811111547761</v>
      </c>
      <c r="G7" s="7">
        <f t="shared" si="4"/>
        <v>33.988303635256919</v>
      </c>
      <c r="H7" s="7" t="e">
        <f t="shared" si="4"/>
        <v>#N/A</v>
      </c>
      <c r="I7" s="7" t="e">
        <f t="shared" si="4"/>
        <v>#N/A</v>
      </c>
      <c r="J7" s="7" t="e">
        <f t="shared" si="4"/>
        <v>#N/A</v>
      </c>
      <c r="K7" s="7" t="e">
        <f t="shared" si="4"/>
        <v>#N/A</v>
      </c>
      <c r="L7" s="7" t="e">
        <f t="shared" si="4"/>
        <v>#N/A</v>
      </c>
    </row>
    <row r="8" spans="1:12" hidden="1" x14ac:dyDescent="0.3">
      <c r="A8" s="2">
        <v>6</v>
      </c>
      <c r="C8" s="7" t="e">
        <f t="shared" ref="C8:L8" si="5">IF(ISNUMBER(C264),C$258*C$257*C$237*(1-EXP(-C$238*$B264/(C$257*C$237))),NA())</f>
        <v>#N/A</v>
      </c>
      <c r="D8" s="7">
        <f t="shared" si="5"/>
        <v>31.843182315589651</v>
      </c>
      <c r="E8" s="7">
        <f t="shared" si="5"/>
        <v>12.900665657407711</v>
      </c>
      <c r="F8" s="7">
        <f t="shared" si="5"/>
        <v>36.08910322194982</v>
      </c>
      <c r="G8" s="7">
        <f t="shared" si="5"/>
        <v>44.46278131253667</v>
      </c>
      <c r="H8" s="7" t="e">
        <f t="shared" si="5"/>
        <v>#N/A</v>
      </c>
      <c r="I8" s="7" t="e">
        <f t="shared" si="5"/>
        <v>#N/A</v>
      </c>
      <c r="J8" s="7" t="e">
        <f t="shared" si="5"/>
        <v>#N/A</v>
      </c>
      <c r="K8" s="7" t="e">
        <f t="shared" si="5"/>
        <v>#N/A</v>
      </c>
      <c r="L8" s="7" t="e">
        <f t="shared" si="5"/>
        <v>#N/A</v>
      </c>
    </row>
    <row r="9" spans="1:12" hidden="1" x14ac:dyDescent="0.3">
      <c r="A9" s="2">
        <v>7</v>
      </c>
      <c r="C9" s="7">
        <f t="shared" ref="C9:L9" si="6">IF(ISNUMBER(C265),C$258*C$257*C$237*(1-EXP(-C$238*$B265/(C$257*C$237))),NA())</f>
        <v>41.349173516410914</v>
      </c>
      <c r="D9" s="7">
        <f t="shared" si="6"/>
        <v>40.681792206402768</v>
      </c>
      <c r="E9" s="7">
        <f t="shared" si="6"/>
        <v>17.200839878669864</v>
      </c>
      <c r="F9" s="7">
        <f t="shared" si="6"/>
        <v>48.021886287408805</v>
      </c>
      <c r="G9" s="7">
        <f t="shared" si="6"/>
        <v>57.808537673012864</v>
      </c>
      <c r="H9" s="7" t="e">
        <f t="shared" si="6"/>
        <v>#N/A</v>
      </c>
      <c r="I9" s="7" t="e">
        <f t="shared" si="6"/>
        <v>#N/A</v>
      </c>
      <c r="J9" s="7" t="e">
        <f t="shared" si="6"/>
        <v>#N/A</v>
      </c>
      <c r="K9" s="7" t="e">
        <f t="shared" si="6"/>
        <v>#N/A</v>
      </c>
      <c r="L9" s="7" t="e">
        <f t="shared" si="6"/>
        <v>#N/A</v>
      </c>
    </row>
    <row r="10" spans="1:12" hidden="1" x14ac:dyDescent="0.3">
      <c r="A10" s="2">
        <v>8</v>
      </c>
      <c r="C10" s="7">
        <f t="shared" ref="C10:L10" si="7">IF(ISNUMBER(C266),C$258*C$257*C$237*(1-EXP(-C$238*$B266/(C$257*C$237))),NA())</f>
        <v>42.978073334169771</v>
      </c>
      <c r="D10" s="7">
        <f t="shared" si="7"/>
        <v>50.665998497138808</v>
      </c>
      <c r="E10" s="7">
        <f t="shared" si="7"/>
        <v>22.576024141476964</v>
      </c>
      <c r="F10" s="7">
        <f t="shared" si="7"/>
        <v>62.870200237858569</v>
      </c>
      <c r="G10" s="7">
        <f t="shared" si="7"/>
        <v>73.544334368038179</v>
      </c>
      <c r="H10" s="7" t="e">
        <f t="shared" si="7"/>
        <v>#N/A</v>
      </c>
      <c r="I10" s="7" t="e">
        <f t="shared" si="7"/>
        <v>#N/A</v>
      </c>
      <c r="J10" s="7" t="e">
        <f t="shared" si="7"/>
        <v>#N/A</v>
      </c>
      <c r="K10" s="7" t="e">
        <f t="shared" si="7"/>
        <v>#N/A</v>
      </c>
      <c r="L10" s="7" t="e">
        <f t="shared" si="7"/>
        <v>#N/A</v>
      </c>
    </row>
    <row r="11" spans="1:12" hidden="1" x14ac:dyDescent="0.3">
      <c r="A11" s="2">
        <v>9</v>
      </c>
      <c r="C11" s="7" t="e">
        <f t="shared" ref="C11:L11" si="8">IF(ISNUMBER(C267),C$258*C$257*C$237*(1-EXP(-C$238*$B267/(C$257*C$237))),NA())</f>
        <v>#N/A</v>
      </c>
      <c r="D11" s="7" t="e">
        <f t="shared" si="8"/>
        <v>#N/A</v>
      </c>
      <c r="E11" s="7" t="e">
        <f t="shared" si="8"/>
        <v>#N/A</v>
      </c>
      <c r="F11" s="7" t="e">
        <f t="shared" si="8"/>
        <v>#N/A</v>
      </c>
      <c r="G11" s="7" t="e">
        <f t="shared" si="8"/>
        <v>#N/A</v>
      </c>
      <c r="H11" s="7" t="e">
        <f t="shared" si="8"/>
        <v>#N/A</v>
      </c>
      <c r="I11" s="7" t="e">
        <f t="shared" si="8"/>
        <v>#N/A</v>
      </c>
      <c r="J11" s="7" t="e">
        <f t="shared" si="8"/>
        <v>#N/A</v>
      </c>
      <c r="K11" s="7" t="e">
        <f t="shared" si="8"/>
        <v>#N/A</v>
      </c>
      <c r="L11" s="7" t="e">
        <f t="shared" si="8"/>
        <v>#N/A</v>
      </c>
    </row>
    <row r="12" spans="1:12" hidden="1" x14ac:dyDescent="0.3">
      <c r="A12" s="2">
        <v>10</v>
      </c>
      <c r="C12" s="7" t="e">
        <f t="shared" ref="C12:L12" si="9">IF(ISNUMBER(C268),C$258*C$257*C$237*(1-EXP(-C$238*$B268/(C$257*C$237))),NA())</f>
        <v>#N/A</v>
      </c>
      <c r="D12" s="7" t="e">
        <f t="shared" si="9"/>
        <v>#N/A</v>
      </c>
      <c r="E12" s="7" t="e">
        <f t="shared" si="9"/>
        <v>#N/A</v>
      </c>
      <c r="F12" s="7" t="e">
        <f t="shared" si="9"/>
        <v>#N/A</v>
      </c>
      <c r="G12" s="7" t="e">
        <f t="shared" si="9"/>
        <v>#N/A</v>
      </c>
      <c r="H12" s="7" t="e">
        <f t="shared" si="9"/>
        <v>#N/A</v>
      </c>
      <c r="I12" s="7" t="e">
        <f t="shared" si="9"/>
        <v>#N/A</v>
      </c>
      <c r="J12" s="7" t="e">
        <f t="shared" si="9"/>
        <v>#N/A</v>
      </c>
      <c r="K12" s="7" t="e">
        <f t="shared" si="9"/>
        <v>#N/A</v>
      </c>
      <c r="L12" s="7" t="e">
        <f t="shared" si="9"/>
        <v>#N/A</v>
      </c>
    </row>
    <row r="13" spans="1:12" hidden="1" x14ac:dyDescent="0.3">
      <c r="A13" s="2">
        <v>11</v>
      </c>
      <c r="C13" s="7" t="e">
        <f t="shared" ref="C13:L13" si="10">IF(ISNUMBER(C269),C$258*C$257*C$237*(1-EXP(-C$238*$B269/(C$257*C$237))),NA())</f>
        <v>#N/A</v>
      </c>
      <c r="D13" s="7" t="e">
        <f t="shared" si="10"/>
        <v>#N/A</v>
      </c>
      <c r="E13" s="7" t="e">
        <f t="shared" si="10"/>
        <v>#N/A</v>
      </c>
      <c r="F13" s="7" t="e">
        <f t="shared" si="10"/>
        <v>#N/A</v>
      </c>
      <c r="G13" s="7" t="e">
        <f t="shared" si="10"/>
        <v>#N/A</v>
      </c>
      <c r="H13" s="7" t="e">
        <f t="shared" si="10"/>
        <v>#N/A</v>
      </c>
      <c r="I13" s="7" t="e">
        <f t="shared" si="10"/>
        <v>#N/A</v>
      </c>
      <c r="J13" s="7" t="e">
        <f t="shared" si="10"/>
        <v>#N/A</v>
      </c>
      <c r="K13" s="7" t="e">
        <f t="shared" si="10"/>
        <v>#N/A</v>
      </c>
      <c r="L13" s="7" t="e">
        <f t="shared" si="10"/>
        <v>#N/A</v>
      </c>
    </row>
    <row r="14" spans="1:12" hidden="1" x14ac:dyDescent="0.3">
      <c r="A14" s="2">
        <v>12</v>
      </c>
      <c r="C14" s="7" t="e">
        <f t="shared" ref="C14:L14" si="11">IF(ISNUMBER(C270),C$258*C$257*C$237*(1-EXP(-C$238*$B270/(C$257*C$237))),NA())</f>
        <v>#N/A</v>
      </c>
      <c r="D14" s="7" t="e">
        <f t="shared" si="11"/>
        <v>#N/A</v>
      </c>
      <c r="E14" s="7" t="e">
        <f t="shared" si="11"/>
        <v>#N/A</v>
      </c>
      <c r="F14" s="7" t="e">
        <f t="shared" si="11"/>
        <v>#N/A</v>
      </c>
      <c r="G14" s="7" t="e">
        <f t="shared" si="11"/>
        <v>#N/A</v>
      </c>
      <c r="H14" s="7" t="e">
        <f t="shared" si="11"/>
        <v>#N/A</v>
      </c>
      <c r="I14" s="7" t="e">
        <f t="shared" si="11"/>
        <v>#N/A</v>
      </c>
      <c r="J14" s="7" t="e">
        <f t="shared" si="11"/>
        <v>#N/A</v>
      </c>
      <c r="K14" s="7" t="e">
        <f t="shared" si="11"/>
        <v>#N/A</v>
      </c>
      <c r="L14" s="7" t="e">
        <f t="shared" si="11"/>
        <v>#N/A</v>
      </c>
    </row>
    <row r="15" spans="1:12" hidden="1" x14ac:dyDescent="0.3">
      <c r="A15" s="2">
        <v>13</v>
      </c>
      <c r="C15" s="7" t="e">
        <f t="shared" ref="C15:L15" si="12">IF(ISNUMBER(C271),C$258*C$257*C$237*(1-EXP(-C$238*$B271/(C$257*C$237))),NA())</f>
        <v>#N/A</v>
      </c>
      <c r="D15" s="7" t="e">
        <f t="shared" si="12"/>
        <v>#N/A</v>
      </c>
      <c r="E15" s="7" t="e">
        <f t="shared" si="12"/>
        <v>#N/A</v>
      </c>
      <c r="F15" s="7" t="e">
        <f t="shared" si="12"/>
        <v>#N/A</v>
      </c>
      <c r="G15" s="7" t="e">
        <f t="shared" si="12"/>
        <v>#N/A</v>
      </c>
      <c r="H15" s="7" t="e">
        <f t="shared" si="12"/>
        <v>#N/A</v>
      </c>
      <c r="I15" s="7" t="e">
        <f t="shared" si="12"/>
        <v>#N/A</v>
      </c>
      <c r="J15" s="7" t="e">
        <f t="shared" si="12"/>
        <v>#N/A</v>
      </c>
      <c r="K15" s="7" t="e">
        <f t="shared" si="12"/>
        <v>#N/A</v>
      </c>
      <c r="L15" s="7" t="e">
        <f t="shared" si="12"/>
        <v>#N/A</v>
      </c>
    </row>
    <row r="16" spans="1:12" hidden="1" x14ac:dyDescent="0.3">
      <c r="A16" s="2">
        <v>14</v>
      </c>
      <c r="C16" s="7" t="e">
        <f t="shared" ref="C16:L16" si="13">IF(ISNUMBER(C272),C$258*C$257*C$237*(1-EXP(-C$238*$B272/(C$257*C$237))),NA())</f>
        <v>#N/A</v>
      </c>
      <c r="D16" s="7" t="e">
        <f t="shared" si="13"/>
        <v>#N/A</v>
      </c>
      <c r="E16" s="7" t="e">
        <f t="shared" si="13"/>
        <v>#N/A</v>
      </c>
      <c r="F16" s="7" t="e">
        <f t="shared" si="13"/>
        <v>#N/A</v>
      </c>
      <c r="G16" s="7" t="e">
        <f t="shared" si="13"/>
        <v>#N/A</v>
      </c>
      <c r="H16" s="7" t="e">
        <f t="shared" si="13"/>
        <v>#N/A</v>
      </c>
      <c r="I16" s="7" t="e">
        <f t="shared" si="13"/>
        <v>#N/A</v>
      </c>
      <c r="J16" s="7" t="e">
        <f t="shared" si="13"/>
        <v>#N/A</v>
      </c>
      <c r="K16" s="7" t="e">
        <f t="shared" si="13"/>
        <v>#N/A</v>
      </c>
      <c r="L16" s="7" t="e">
        <f t="shared" si="13"/>
        <v>#N/A</v>
      </c>
    </row>
    <row r="17" spans="1:12" hidden="1" x14ac:dyDescent="0.3">
      <c r="A17" s="2">
        <v>15</v>
      </c>
      <c r="C17" s="7" t="e">
        <f t="shared" ref="C17:L17" si="14">IF(ISNUMBER(C273),C$258*C$257*C$237*(1-EXP(-C$238*$B273/(C$257*C$237))),NA())</f>
        <v>#N/A</v>
      </c>
      <c r="D17" s="7" t="e">
        <f t="shared" si="14"/>
        <v>#N/A</v>
      </c>
      <c r="E17" s="7" t="e">
        <f t="shared" si="14"/>
        <v>#N/A</v>
      </c>
      <c r="F17" s="7" t="e">
        <f t="shared" si="14"/>
        <v>#N/A</v>
      </c>
      <c r="G17" s="7" t="e">
        <f t="shared" si="14"/>
        <v>#N/A</v>
      </c>
      <c r="H17" s="7" t="e">
        <f t="shared" si="14"/>
        <v>#N/A</v>
      </c>
      <c r="I17" s="7" t="e">
        <f t="shared" si="14"/>
        <v>#N/A</v>
      </c>
      <c r="J17" s="7" t="e">
        <f t="shared" si="14"/>
        <v>#N/A</v>
      </c>
      <c r="K17" s="7" t="e">
        <f t="shared" si="14"/>
        <v>#N/A</v>
      </c>
      <c r="L17" s="7" t="e">
        <f t="shared" si="14"/>
        <v>#N/A</v>
      </c>
    </row>
    <row r="18" spans="1:12" hidden="1" x14ac:dyDescent="0.3">
      <c r="A18" s="2">
        <v>16</v>
      </c>
      <c r="C18" s="7" t="e">
        <f t="shared" ref="C18:L18" si="15">IF(ISNUMBER(C274),C$258*C$257*C$237*(1-EXP(-C$238*$B274/(C$257*C$237))),NA())</f>
        <v>#N/A</v>
      </c>
      <c r="D18" s="7" t="e">
        <f t="shared" si="15"/>
        <v>#N/A</v>
      </c>
      <c r="E18" s="7" t="e">
        <f t="shared" si="15"/>
        <v>#N/A</v>
      </c>
      <c r="F18" s="7" t="e">
        <f t="shared" si="15"/>
        <v>#N/A</v>
      </c>
      <c r="G18" s="7" t="e">
        <f t="shared" si="15"/>
        <v>#N/A</v>
      </c>
      <c r="H18" s="7" t="e">
        <f t="shared" si="15"/>
        <v>#N/A</v>
      </c>
      <c r="I18" s="7" t="e">
        <f t="shared" si="15"/>
        <v>#N/A</v>
      </c>
      <c r="J18" s="7" t="e">
        <f t="shared" si="15"/>
        <v>#N/A</v>
      </c>
      <c r="K18" s="7" t="e">
        <f t="shared" si="15"/>
        <v>#N/A</v>
      </c>
      <c r="L18" s="7" t="e">
        <f t="shared" si="15"/>
        <v>#N/A</v>
      </c>
    </row>
    <row r="19" spans="1:12" hidden="1" x14ac:dyDescent="0.3">
      <c r="A19" s="2">
        <v>17</v>
      </c>
      <c r="C19" s="7" t="e">
        <f t="shared" ref="C19:L19" si="16">IF(ISNUMBER(C275),C$258*C$257*C$237*(1-EXP(-C$238*$B275/(C$257*C$237))),NA())</f>
        <v>#N/A</v>
      </c>
      <c r="D19" s="7" t="e">
        <f t="shared" si="16"/>
        <v>#N/A</v>
      </c>
      <c r="E19" s="7" t="e">
        <f t="shared" si="16"/>
        <v>#N/A</v>
      </c>
      <c r="F19" s="7" t="e">
        <f t="shared" si="16"/>
        <v>#N/A</v>
      </c>
      <c r="G19" s="7" t="e">
        <f t="shared" si="16"/>
        <v>#N/A</v>
      </c>
      <c r="H19" s="7" t="e">
        <f t="shared" si="16"/>
        <v>#N/A</v>
      </c>
      <c r="I19" s="7" t="e">
        <f t="shared" si="16"/>
        <v>#N/A</v>
      </c>
      <c r="J19" s="7" t="e">
        <f t="shared" si="16"/>
        <v>#N/A</v>
      </c>
      <c r="K19" s="7" t="e">
        <f t="shared" si="16"/>
        <v>#N/A</v>
      </c>
      <c r="L19" s="7" t="e">
        <f t="shared" si="16"/>
        <v>#N/A</v>
      </c>
    </row>
    <row r="20" spans="1:12" hidden="1" x14ac:dyDescent="0.3">
      <c r="A20" s="2">
        <v>18</v>
      </c>
      <c r="C20" s="7" t="e">
        <f t="shared" ref="C20:L20" si="17">IF(ISNUMBER(C276),C$258*C$257*C$237*(1-EXP(-C$238*$B276/(C$257*C$237))),NA())</f>
        <v>#N/A</v>
      </c>
      <c r="D20" s="7" t="e">
        <f t="shared" si="17"/>
        <v>#N/A</v>
      </c>
      <c r="E20" s="7" t="e">
        <f t="shared" si="17"/>
        <v>#N/A</v>
      </c>
      <c r="F20" s="7" t="e">
        <f t="shared" si="17"/>
        <v>#N/A</v>
      </c>
      <c r="G20" s="7" t="e">
        <f t="shared" si="17"/>
        <v>#N/A</v>
      </c>
      <c r="H20" s="7" t="e">
        <f t="shared" si="17"/>
        <v>#N/A</v>
      </c>
      <c r="I20" s="7" t="e">
        <f t="shared" si="17"/>
        <v>#N/A</v>
      </c>
      <c r="J20" s="7" t="e">
        <f t="shared" si="17"/>
        <v>#N/A</v>
      </c>
      <c r="K20" s="7" t="e">
        <f t="shared" si="17"/>
        <v>#N/A</v>
      </c>
      <c r="L20" s="7" t="e">
        <f t="shared" si="17"/>
        <v>#N/A</v>
      </c>
    </row>
    <row r="21" spans="1:12" hidden="1" x14ac:dyDescent="0.3">
      <c r="A21" s="2">
        <v>19</v>
      </c>
      <c r="C21" s="7" t="e">
        <f t="shared" ref="C21:L21" si="18">IF(ISNUMBER(C277),C$258*C$257*C$237*(1-EXP(-C$238*$B277/(C$257*C$237))),NA())</f>
        <v>#N/A</v>
      </c>
      <c r="D21" s="7" t="e">
        <f t="shared" si="18"/>
        <v>#N/A</v>
      </c>
      <c r="E21" s="7" t="e">
        <f t="shared" si="18"/>
        <v>#N/A</v>
      </c>
      <c r="F21" s="7" t="e">
        <f t="shared" si="18"/>
        <v>#N/A</v>
      </c>
      <c r="G21" s="7" t="e">
        <f t="shared" si="18"/>
        <v>#N/A</v>
      </c>
      <c r="H21" s="7" t="e">
        <f t="shared" si="18"/>
        <v>#N/A</v>
      </c>
      <c r="I21" s="7" t="e">
        <f t="shared" si="18"/>
        <v>#N/A</v>
      </c>
      <c r="J21" s="7" t="e">
        <f t="shared" si="18"/>
        <v>#N/A</v>
      </c>
      <c r="K21" s="7" t="e">
        <f t="shared" si="18"/>
        <v>#N/A</v>
      </c>
      <c r="L21" s="7" t="e">
        <f t="shared" si="18"/>
        <v>#N/A</v>
      </c>
    </row>
    <row r="22" spans="1:12" hidden="1" x14ac:dyDescent="0.3">
      <c r="A22" s="2">
        <v>20</v>
      </c>
      <c r="C22" s="7" t="e">
        <f t="shared" ref="C22:L22" si="19">IF(ISNUMBER(C278),C$258*C$257*C$237*(1-EXP(-C$238*$B278/(C$257*C$237))),NA())</f>
        <v>#N/A</v>
      </c>
      <c r="D22" s="7" t="e">
        <f t="shared" si="19"/>
        <v>#N/A</v>
      </c>
      <c r="E22" s="7" t="e">
        <f t="shared" si="19"/>
        <v>#N/A</v>
      </c>
      <c r="F22" s="7" t="e">
        <f t="shared" si="19"/>
        <v>#N/A</v>
      </c>
      <c r="G22" s="7" t="e">
        <f t="shared" si="19"/>
        <v>#N/A</v>
      </c>
      <c r="H22" s="7" t="e">
        <f t="shared" si="19"/>
        <v>#N/A</v>
      </c>
      <c r="I22" s="7" t="e">
        <f t="shared" si="19"/>
        <v>#N/A</v>
      </c>
      <c r="J22" s="7" t="e">
        <f t="shared" si="19"/>
        <v>#N/A</v>
      </c>
      <c r="K22" s="7" t="e">
        <f t="shared" si="19"/>
        <v>#N/A</v>
      </c>
      <c r="L22" s="7" t="e">
        <f t="shared" si="19"/>
        <v>#N/A</v>
      </c>
    </row>
    <row r="23" spans="1:12" hidden="1" x14ac:dyDescent="0.3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idden="1" x14ac:dyDescent="0.3">
      <c r="A24" s="10" t="s">
        <v>19</v>
      </c>
    </row>
    <row r="25" spans="1:12" hidden="1" x14ac:dyDescent="0.3">
      <c r="C25" s="2" t="s">
        <v>20</v>
      </c>
      <c r="D25" s="2" t="s">
        <v>20</v>
      </c>
      <c r="E25" s="2" t="s">
        <v>20</v>
      </c>
      <c r="F25" s="2" t="s">
        <v>20</v>
      </c>
      <c r="G25" s="2" t="s">
        <v>20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</row>
    <row r="26" spans="1:12" hidden="1" x14ac:dyDescent="0.3">
      <c r="A26" s="2">
        <v>1</v>
      </c>
      <c r="C26" s="6">
        <f t="shared" ref="C26:L26" si="20">IF(ISNUMBER(C259),IF($B$227="relative",1/C259,1),IF($B$227="absolute",1,NA()))</f>
        <v>0.14144271570014144</v>
      </c>
      <c r="D26" s="6">
        <f t="shared" si="20"/>
        <v>0.3436426116838488</v>
      </c>
      <c r="E26" s="6">
        <f t="shared" si="20"/>
        <v>0.970873786407767</v>
      </c>
      <c r="F26" s="6">
        <f t="shared" si="20"/>
        <v>0.32154340836012862</v>
      </c>
      <c r="G26" s="6">
        <f t="shared" si="20"/>
        <v>0.23707739898273977</v>
      </c>
      <c r="H26" s="6" t="e">
        <f t="shared" si="20"/>
        <v>#N/A</v>
      </c>
      <c r="I26" s="6" t="e">
        <f t="shared" si="20"/>
        <v>#N/A</v>
      </c>
      <c r="J26" s="6" t="e">
        <f t="shared" si="20"/>
        <v>#N/A</v>
      </c>
      <c r="K26" s="6" t="e">
        <f t="shared" si="20"/>
        <v>#N/A</v>
      </c>
      <c r="L26" s="6" t="e">
        <f t="shared" si="20"/>
        <v>#N/A</v>
      </c>
    </row>
    <row r="27" spans="1:12" hidden="1" x14ac:dyDescent="0.3">
      <c r="A27" s="2">
        <v>2</v>
      </c>
      <c r="C27" s="6">
        <f t="shared" ref="C27:L27" si="21">IF(ISNUMBER(C260),IF($B$227="relative",1/C260,1),IF($B$227="absolute",1,NA()))</f>
        <v>7.7279752704791344E-2</v>
      </c>
      <c r="D27" s="6">
        <f t="shared" si="21"/>
        <v>0.17301038062283736</v>
      </c>
      <c r="E27" s="6">
        <f t="shared" si="21"/>
        <v>0.42016806722689076</v>
      </c>
      <c r="F27" s="6">
        <f t="shared" si="21"/>
        <v>0.15698587127158556</v>
      </c>
      <c r="G27" s="6">
        <f t="shared" si="21"/>
        <v>0.12767012376617234</v>
      </c>
      <c r="H27" s="6" t="e">
        <f t="shared" si="21"/>
        <v>#N/A</v>
      </c>
      <c r="I27" s="6" t="e">
        <f t="shared" si="21"/>
        <v>#N/A</v>
      </c>
      <c r="J27" s="6" t="e">
        <f t="shared" si="21"/>
        <v>#N/A</v>
      </c>
      <c r="K27" s="6" t="e">
        <f t="shared" si="21"/>
        <v>#N/A</v>
      </c>
      <c r="L27" s="6" t="e">
        <f t="shared" si="21"/>
        <v>#N/A</v>
      </c>
    </row>
    <row r="28" spans="1:12" hidden="1" x14ac:dyDescent="0.3">
      <c r="A28" s="2">
        <v>3</v>
      </c>
      <c r="C28" s="6" t="e">
        <f t="shared" ref="C28:L28" si="22">IF(ISNUMBER(C261),IF($B$227="relative",1/C261,1),IF($B$227="absolute",1,NA()))</f>
        <v>#N/A</v>
      </c>
      <c r="D28" s="6">
        <f t="shared" si="22"/>
        <v>8.347245409015025E-2</v>
      </c>
      <c r="E28" s="6">
        <f t="shared" si="22"/>
        <v>0.25125628140703515</v>
      </c>
      <c r="F28" s="6">
        <f t="shared" si="22"/>
        <v>8.0256821829855537E-2</v>
      </c>
      <c r="G28" s="6">
        <f t="shared" si="22"/>
        <v>6.4517807564503524E-2</v>
      </c>
      <c r="H28" s="6" t="e">
        <f t="shared" si="22"/>
        <v>#N/A</v>
      </c>
      <c r="I28" s="6" t="e">
        <f t="shared" si="22"/>
        <v>#N/A</v>
      </c>
      <c r="J28" s="6" t="e">
        <f t="shared" si="22"/>
        <v>#N/A</v>
      </c>
      <c r="K28" s="6" t="e">
        <f t="shared" si="22"/>
        <v>#N/A</v>
      </c>
      <c r="L28" s="6" t="e">
        <f t="shared" si="22"/>
        <v>#N/A</v>
      </c>
    </row>
    <row r="29" spans="1:12" hidden="1" x14ac:dyDescent="0.3">
      <c r="A29" s="2">
        <v>4</v>
      </c>
      <c r="C29" s="6">
        <f t="shared" ref="C29:L29" si="23">IF(ISNUMBER(C262),IF($B$227="relative",1/C262,1),IF($B$227="absolute",1,NA()))</f>
        <v>3.5906642728904849E-2</v>
      </c>
      <c r="D29" s="6">
        <f t="shared" si="23"/>
        <v>5.6657223796034002E-2</v>
      </c>
      <c r="E29" s="6">
        <f t="shared" si="23"/>
        <v>0.15503875968992248</v>
      </c>
      <c r="F29" s="6">
        <f t="shared" si="23"/>
        <v>6.0204695966285374E-2</v>
      </c>
      <c r="G29" s="6">
        <f t="shared" si="23"/>
        <v>4.5295121073113627E-2</v>
      </c>
      <c r="H29" s="6" t="e">
        <f t="shared" si="23"/>
        <v>#N/A</v>
      </c>
      <c r="I29" s="6" t="e">
        <f t="shared" si="23"/>
        <v>#N/A</v>
      </c>
      <c r="J29" s="6" t="e">
        <f t="shared" si="23"/>
        <v>#N/A</v>
      </c>
      <c r="K29" s="6" t="e">
        <f t="shared" si="23"/>
        <v>#N/A</v>
      </c>
      <c r="L29" s="6" t="e">
        <f t="shared" si="23"/>
        <v>#N/A</v>
      </c>
    </row>
    <row r="30" spans="1:12" hidden="1" x14ac:dyDescent="0.3">
      <c r="A30" s="2">
        <v>5</v>
      </c>
      <c r="C30" s="6">
        <f t="shared" ref="C30:L30" si="24">IF(ISNUMBER(C263),IF($B$227="relative",1/C263,1),IF($B$227="absolute",1,NA()))</f>
        <v>2.918855808523059E-2</v>
      </c>
      <c r="D30" s="6" t="e">
        <f t="shared" si="24"/>
        <v>#N/A</v>
      </c>
      <c r="E30" s="6">
        <f t="shared" si="24"/>
        <v>0.10183299389002036</v>
      </c>
      <c r="F30" s="6">
        <f t="shared" si="24"/>
        <v>3.6737692872887584E-2</v>
      </c>
      <c r="G30" s="6">
        <f t="shared" si="24"/>
        <v>2.9556975147969754E-2</v>
      </c>
      <c r="H30" s="6" t="e">
        <f t="shared" si="24"/>
        <v>#N/A</v>
      </c>
      <c r="I30" s="6" t="e">
        <f t="shared" si="24"/>
        <v>#N/A</v>
      </c>
      <c r="J30" s="6" t="e">
        <f t="shared" si="24"/>
        <v>#N/A</v>
      </c>
      <c r="K30" s="6" t="e">
        <f t="shared" si="24"/>
        <v>#N/A</v>
      </c>
      <c r="L30" s="6" t="e">
        <f t="shared" si="24"/>
        <v>#N/A</v>
      </c>
    </row>
    <row r="31" spans="1:12" hidden="1" x14ac:dyDescent="0.3">
      <c r="A31" s="2">
        <v>6</v>
      </c>
      <c r="C31" s="6" t="e">
        <f t="shared" ref="C31:L31" si="25">IF(ISNUMBER(C264),IF($B$227="relative",1/C264,1),IF($B$227="absolute",1,NA()))</f>
        <v>#N/A</v>
      </c>
      <c r="D31" s="6">
        <f t="shared" si="25"/>
        <v>3.1328320802005011E-2</v>
      </c>
      <c r="E31" s="6">
        <f t="shared" si="25"/>
        <v>7.598784194528875E-2</v>
      </c>
      <c r="F31" s="6">
        <f t="shared" si="25"/>
        <v>2.9214139643587499E-2</v>
      </c>
      <c r="G31" s="6">
        <f t="shared" si="25"/>
        <v>2.1630561749216085E-2</v>
      </c>
      <c r="H31" s="6" t="e">
        <f t="shared" si="25"/>
        <v>#N/A</v>
      </c>
      <c r="I31" s="6" t="e">
        <f t="shared" si="25"/>
        <v>#N/A</v>
      </c>
      <c r="J31" s="6" t="e">
        <f t="shared" si="25"/>
        <v>#N/A</v>
      </c>
      <c r="K31" s="6" t="e">
        <f t="shared" si="25"/>
        <v>#N/A</v>
      </c>
      <c r="L31" s="6" t="e">
        <f t="shared" si="25"/>
        <v>#N/A</v>
      </c>
    </row>
    <row r="32" spans="1:12" hidden="1" x14ac:dyDescent="0.3">
      <c r="A32" s="2">
        <v>7</v>
      </c>
      <c r="C32" s="6">
        <f t="shared" ref="C32:L32" si="26">IF(ISNUMBER(C265),IF($B$227="relative",1/C265,1),IF($B$227="absolute",1,NA()))</f>
        <v>2.4576062914721062E-2</v>
      </c>
      <c r="D32" s="6">
        <f t="shared" si="26"/>
        <v>2.4582104228121928E-2</v>
      </c>
      <c r="E32" s="6">
        <f t="shared" si="26"/>
        <v>5.9171597633136098E-2</v>
      </c>
      <c r="F32" s="6">
        <f t="shared" si="26"/>
        <v>2.0951183741881419E-2</v>
      </c>
      <c r="G32" s="6">
        <f t="shared" si="26"/>
        <v>1.8512120026326479E-2</v>
      </c>
      <c r="H32" s="6" t="e">
        <f t="shared" si="26"/>
        <v>#N/A</v>
      </c>
      <c r="I32" s="6" t="e">
        <f t="shared" si="26"/>
        <v>#N/A</v>
      </c>
      <c r="J32" s="6" t="e">
        <f t="shared" si="26"/>
        <v>#N/A</v>
      </c>
      <c r="K32" s="6" t="e">
        <f t="shared" si="26"/>
        <v>#N/A</v>
      </c>
      <c r="L32" s="6" t="e">
        <f t="shared" si="26"/>
        <v>#N/A</v>
      </c>
    </row>
    <row r="33" spans="1:14" hidden="1" x14ac:dyDescent="0.3">
      <c r="A33" s="2">
        <v>8</v>
      </c>
      <c r="C33" s="6">
        <f t="shared" ref="C33:L33" si="27">IF(ISNUMBER(C266),IF($B$227="relative",1/C266,1),IF($B$227="absolute",1,NA()))</f>
        <v>2.2497187851518559E-2</v>
      </c>
      <c r="D33" s="6">
        <f t="shared" si="27"/>
        <v>2.002002002002002E-2</v>
      </c>
      <c r="E33" s="6">
        <f t="shared" si="27"/>
        <v>4.2936882782310004E-2</v>
      </c>
      <c r="F33" s="6">
        <f t="shared" si="27"/>
        <v>1.5028554253080853E-2</v>
      </c>
      <c r="G33" s="6">
        <f t="shared" si="27"/>
        <v>1.2846868859671109E-2</v>
      </c>
      <c r="H33" s="6" t="e">
        <f t="shared" si="27"/>
        <v>#N/A</v>
      </c>
      <c r="I33" s="6" t="e">
        <f t="shared" si="27"/>
        <v>#N/A</v>
      </c>
      <c r="J33" s="6" t="e">
        <f t="shared" si="27"/>
        <v>#N/A</v>
      </c>
      <c r="K33" s="6" t="e">
        <f t="shared" si="27"/>
        <v>#N/A</v>
      </c>
      <c r="L33" s="6" t="e">
        <f t="shared" si="27"/>
        <v>#N/A</v>
      </c>
    </row>
    <row r="34" spans="1:14" hidden="1" x14ac:dyDescent="0.3">
      <c r="A34" s="2">
        <v>9</v>
      </c>
      <c r="C34" s="6" t="e">
        <f t="shared" ref="C34:L34" si="28">IF(ISNUMBER(C267),IF($B$227="relative",1/C267,1),IF($B$227="absolute",1,NA()))</f>
        <v>#N/A</v>
      </c>
      <c r="D34" s="6" t="e">
        <f t="shared" si="28"/>
        <v>#N/A</v>
      </c>
      <c r="E34" s="6" t="e">
        <f t="shared" si="28"/>
        <v>#N/A</v>
      </c>
      <c r="F34" s="6" t="e">
        <f t="shared" si="28"/>
        <v>#N/A</v>
      </c>
      <c r="G34" s="6" t="e">
        <f t="shared" si="28"/>
        <v>#N/A</v>
      </c>
      <c r="H34" s="6" t="e">
        <f t="shared" si="28"/>
        <v>#N/A</v>
      </c>
      <c r="I34" s="6" t="e">
        <f t="shared" si="28"/>
        <v>#N/A</v>
      </c>
      <c r="J34" s="6" t="e">
        <f t="shared" si="28"/>
        <v>#N/A</v>
      </c>
      <c r="K34" s="6" t="e">
        <f t="shared" si="28"/>
        <v>#N/A</v>
      </c>
      <c r="L34" s="6" t="e">
        <f t="shared" si="28"/>
        <v>#N/A</v>
      </c>
    </row>
    <row r="35" spans="1:14" hidden="1" x14ac:dyDescent="0.3">
      <c r="A35" s="2">
        <v>10</v>
      </c>
      <c r="C35" s="6" t="e">
        <f t="shared" ref="C35:L35" si="29">IF(ISNUMBER(C268),IF($B$227="relative",1/C268,1),IF($B$227="absolute",1,NA()))</f>
        <v>#N/A</v>
      </c>
      <c r="D35" s="6" t="e">
        <f t="shared" si="29"/>
        <v>#N/A</v>
      </c>
      <c r="E35" s="6" t="e">
        <f t="shared" si="29"/>
        <v>#N/A</v>
      </c>
      <c r="F35" s="6" t="e">
        <f t="shared" si="29"/>
        <v>#N/A</v>
      </c>
      <c r="G35" s="6" t="e">
        <f t="shared" si="29"/>
        <v>#N/A</v>
      </c>
      <c r="H35" s="6" t="e">
        <f t="shared" si="29"/>
        <v>#N/A</v>
      </c>
      <c r="I35" s="6" t="e">
        <f t="shared" si="29"/>
        <v>#N/A</v>
      </c>
      <c r="J35" s="6" t="e">
        <f t="shared" si="29"/>
        <v>#N/A</v>
      </c>
      <c r="K35" s="6" t="e">
        <f t="shared" si="29"/>
        <v>#N/A</v>
      </c>
      <c r="L35" s="6" t="e">
        <f t="shared" si="29"/>
        <v>#N/A</v>
      </c>
    </row>
    <row r="36" spans="1:14" hidden="1" x14ac:dyDescent="0.3">
      <c r="A36" s="2">
        <v>11</v>
      </c>
      <c r="C36" s="6" t="e">
        <f t="shared" ref="C36:L36" si="30">IF(ISNUMBER(C269),IF($B$227="relative",1/C269,1),IF($B$227="absolute",1,NA()))</f>
        <v>#N/A</v>
      </c>
      <c r="D36" s="6" t="e">
        <f t="shared" si="30"/>
        <v>#N/A</v>
      </c>
      <c r="E36" s="6" t="e">
        <f t="shared" si="30"/>
        <v>#N/A</v>
      </c>
      <c r="F36" s="6" t="e">
        <f t="shared" si="30"/>
        <v>#N/A</v>
      </c>
      <c r="G36" s="6" t="e">
        <f t="shared" si="30"/>
        <v>#N/A</v>
      </c>
      <c r="H36" s="6" t="e">
        <f t="shared" si="30"/>
        <v>#N/A</v>
      </c>
      <c r="I36" s="6" t="e">
        <f t="shared" si="30"/>
        <v>#N/A</v>
      </c>
      <c r="J36" s="6" t="e">
        <f t="shared" si="30"/>
        <v>#N/A</v>
      </c>
      <c r="K36" s="6" t="e">
        <f t="shared" si="30"/>
        <v>#N/A</v>
      </c>
      <c r="L36" s="6" t="e">
        <f t="shared" si="30"/>
        <v>#N/A</v>
      </c>
    </row>
    <row r="37" spans="1:14" hidden="1" x14ac:dyDescent="0.3">
      <c r="A37" s="2">
        <v>12</v>
      </c>
      <c r="C37" s="6" t="e">
        <f t="shared" ref="C37:L37" si="31">IF(ISNUMBER(C270),IF($B$227="relative",1/C270,1),IF($B$227="absolute",1,NA()))</f>
        <v>#N/A</v>
      </c>
      <c r="D37" s="6" t="e">
        <f t="shared" si="31"/>
        <v>#N/A</v>
      </c>
      <c r="E37" s="6" t="e">
        <f t="shared" si="31"/>
        <v>#N/A</v>
      </c>
      <c r="F37" s="6" t="e">
        <f t="shared" si="31"/>
        <v>#N/A</v>
      </c>
      <c r="G37" s="6" t="e">
        <f t="shared" si="31"/>
        <v>#N/A</v>
      </c>
      <c r="H37" s="6" t="e">
        <f t="shared" si="31"/>
        <v>#N/A</v>
      </c>
      <c r="I37" s="6" t="e">
        <f t="shared" si="31"/>
        <v>#N/A</v>
      </c>
      <c r="J37" s="6" t="e">
        <f t="shared" si="31"/>
        <v>#N/A</v>
      </c>
      <c r="K37" s="6" t="e">
        <f t="shared" si="31"/>
        <v>#N/A</v>
      </c>
      <c r="L37" s="6" t="e">
        <f t="shared" si="31"/>
        <v>#N/A</v>
      </c>
    </row>
    <row r="38" spans="1:14" hidden="1" x14ac:dyDescent="0.3">
      <c r="A38" s="2">
        <v>13</v>
      </c>
      <c r="C38" s="6" t="e">
        <f t="shared" ref="C38:L38" si="32">IF(ISNUMBER(C271),IF($B$227="relative",1/C271,1),IF($B$227="absolute",1,NA()))</f>
        <v>#N/A</v>
      </c>
      <c r="D38" s="6" t="e">
        <f t="shared" si="32"/>
        <v>#N/A</v>
      </c>
      <c r="E38" s="6" t="e">
        <f t="shared" si="32"/>
        <v>#N/A</v>
      </c>
      <c r="F38" s="6" t="e">
        <f t="shared" si="32"/>
        <v>#N/A</v>
      </c>
      <c r="G38" s="6" t="e">
        <f t="shared" si="32"/>
        <v>#N/A</v>
      </c>
      <c r="H38" s="6" t="e">
        <f t="shared" si="32"/>
        <v>#N/A</v>
      </c>
      <c r="I38" s="6" t="e">
        <f t="shared" si="32"/>
        <v>#N/A</v>
      </c>
      <c r="J38" s="6" t="e">
        <f t="shared" si="32"/>
        <v>#N/A</v>
      </c>
      <c r="K38" s="6" t="e">
        <f t="shared" si="32"/>
        <v>#N/A</v>
      </c>
      <c r="L38" s="6" t="e">
        <f t="shared" si="32"/>
        <v>#N/A</v>
      </c>
    </row>
    <row r="39" spans="1:14" hidden="1" x14ac:dyDescent="0.3">
      <c r="A39" s="2">
        <v>14</v>
      </c>
      <c r="C39" s="6" t="e">
        <f t="shared" ref="C39:L39" si="33">IF(ISNUMBER(C272),IF($B$227="relative",1/C272,1),IF($B$227="absolute",1,NA()))</f>
        <v>#N/A</v>
      </c>
      <c r="D39" s="6" t="e">
        <f t="shared" si="33"/>
        <v>#N/A</v>
      </c>
      <c r="E39" s="6" t="e">
        <f t="shared" si="33"/>
        <v>#N/A</v>
      </c>
      <c r="F39" s="6" t="e">
        <f t="shared" si="33"/>
        <v>#N/A</v>
      </c>
      <c r="G39" s="6" t="e">
        <f t="shared" si="33"/>
        <v>#N/A</v>
      </c>
      <c r="H39" s="6" t="e">
        <f t="shared" si="33"/>
        <v>#N/A</v>
      </c>
      <c r="I39" s="6" t="e">
        <f t="shared" si="33"/>
        <v>#N/A</v>
      </c>
      <c r="J39" s="6" t="e">
        <f t="shared" si="33"/>
        <v>#N/A</v>
      </c>
      <c r="K39" s="6" t="e">
        <f t="shared" si="33"/>
        <v>#N/A</v>
      </c>
      <c r="L39" s="6" t="e">
        <f t="shared" si="33"/>
        <v>#N/A</v>
      </c>
    </row>
    <row r="40" spans="1:14" hidden="1" x14ac:dyDescent="0.3">
      <c r="A40" s="2">
        <v>15</v>
      </c>
      <c r="C40" s="6" t="e">
        <f t="shared" ref="C40:L40" si="34">IF(ISNUMBER(C273),IF($B$227="relative",1/C273,1),IF($B$227="absolute",1,NA()))</f>
        <v>#N/A</v>
      </c>
      <c r="D40" s="6" t="e">
        <f t="shared" si="34"/>
        <v>#N/A</v>
      </c>
      <c r="E40" s="6" t="e">
        <f t="shared" si="34"/>
        <v>#N/A</v>
      </c>
      <c r="F40" s="6" t="e">
        <f t="shared" si="34"/>
        <v>#N/A</v>
      </c>
      <c r="G40" s="6" t="e">
        <f t="shared" si="34"/>
        <v>#N/A</v>
      </c>
      <c r="H40" s="6" t="e">
        <f t="shared" si="34"/>
        <v>#N/A</v>
      </c>
      <c r="I40" s="6" t="e">
        <f t="shared" si="34"/>
        <v>#N/A</v>
      </c>
      <c r="J40" s="6" t="e">
        <f t="shared" si="34"/>
        <v>#N/A</v>
      </c>
      <c r="K40" s="6" t="e">
        <f t="shared" si="34"/>
        <v>#N/A</v>
      </c>
      <c r="L40" s="6" t="e">
        <f t="shared" si="34"/>
        <v>#N/A</v>
      </c>
    </row>
    <row r="41" spans="1:14" hidden="1" x14ac:dyDescent="0.3">
      <c r="A41" s="2">
        <v>16</v>
      </c>
      <c r="C41" s="6" t="e">
        <f t="shared" ref="C41:L41" si="35">IF(ISNUMBER(C274),IF($B$227="relative",1/C274,1),IF($B$227="absolute",1,NA()))</f>
        <v>#N/A</v>
      </c>
      <c r="D41" s="6" t="e">
        <f t="shared" si="35"/>
        <v>#N/A</v>
      </c>
      <c r="E41" s="6" t="e">
        <f t="shared" si="35"/>
        <v>#N/A</v>
      </c>
      <c r="F41" s="6" t="e">
        <f t="shared" si="35"/>
        <v>#N/A</v>
      </c>
      <c r="G41" s="6" t="e">
        <f t="shared" si="35"/>
        <v>#N/A</v>
      </c>
      <c r="H41" s="6" t="e">
        <f t="shared" si="35"/>
        <v>#N/A</v>
      </c>
      <c r="I41" s="6" t="e">
        <f t="shared" si="35"/>
        <v>#N/A</v>
      </c>
      <c r="J41" s="6" t="e">
        <f t="shared" si="35"/>
        <v>#N/A</v>
      </c>
      <c r="K41" s="6" t="e">
        <f t="shared" si="35"/>
        <v>#N/A</v>
      </c>
      <c r="L41" s="6" t="e">
        <f t="shared" si="35"/>
        <v>#N/A</v>
      </c>
    </row>
    <row r="42" spans="1:14" hidden="1" x14ac:dyDescent="0.3">
      <c r="A42" s="2">
        <v>17</v>
      </c>
      <c r="C42" s="6" t="e">
        <f t="shared" ref="C42:L42" si="36">IF(ISNUMBER(C275),IF($B$227="relative",1/C275,1),IF($B$227="absolute",1,NA()))</f>
        <v>#N/A</v>
      </c>
      <c r="D42" s="6" t="e">
        <f t="shared" si="36"/>
        <v>#N/A</v>
      </c>
      <c r="E42" s="6" t="e">
        <f t="shared" si="36"/>
        <v>#N/A</v>
      </c>
      <c r="F42" s="6" t="e">
        <f t="shared" si="36"/>
        <v>#N/A</v>
      </c>
      <c r="G42" s="6" t="e">
        <f t="shared" si="36"/>
        <v>#N/A</v>
      </c>
      <c r="H42" s="6" t="e">
        <f t="shared" si="36"/>
        <v>#N/A</v>
      </c>
      <c r="I42" s="6" t="e">
        <f t="shared" si="36"/>
        <v>#N/A</v>
      </c>
      <c r="J42" s="6" t="e">
        <f t="shared" si="36"/>
        <v>#N/A</v>
      </c>
      <c r="K42" s="6" t="e">
        <f t="shared" si="36"/>
        <v>#N/A</v>
      </c>
      <c r="L42" s="6" t="e">
        <f t="shared" si="36"/>
        <v>#N/A</v>
      </c>
    </row>
    <row r="43" spans="1:14" hidden="1" x14ac:dyDescent="0.3">
      <c r="A43" s="2">
        <v>18</v>
      </c>
      <c r="C43" s="6" t="e">
        <f t="shared" ref="C43:L43" si="37">IF(ISNUMBER(C276),IF($B$227="relative",1/C276,1),IF($B$227="absolute",1,NA()))</f>
        <v>#N/A</v>
      </c>
      <c r="D43" s="6" t="e">
        <f t="shared" si="37"/>
        <v>#N/A</v>
      </c>
      <c r="E43" s="6" t="e">
        <f t="shared" si="37"/>
        <v>#N/A</v>
      </c>
      <c r="F43" s="6" t="e">
        <f t="shared" si="37"/>
        <v>#N/A</v>
      </c>
      <c r="G43" s="6" t="e">
        <f t="shared" si="37"/>
        <v>#N/A</v>
      </c>
      <c r="H43" s="6" t="e">
        <f t="shared" si="37"/>
        <v>#N/A</v>
      </c>
      <c r="I43" s="6" t="e">
        <f t="shared" si="37"/>
        <v>#N/A</v>
      </c>
      <c r="J43" s="6" t="e">
        <f t="shared" si="37"/>
        <v>#N/A</v>
      </c>
      <c r="K43" s="6" t="e">
        <f t="shared" si="37"/>
        <v>#N/A</v>
      </c>
      <c r="L43" s="6" t="e">
        <f t="shared" si="37"/>
        <v>#N/A</v>
      </c>
    </row>
    <row r="44" spans="1:14" hidden="1" x14ac:dyDescent="0.3">
      <c r="A44" s="2">
        <v>19</v>
      </c>
      <c r="C44" s="6" t="e">
        <f t="shared" ref="C44:L44" si="38">IF(ISNUMBER(C277),IF($B$227="relative",1/C277,1),IF($B$227="absolute",1,NA()))</f>
        <v>#N/A</v>
      </c>
      <c r="D44" s="6" t="e">
        <f t="shared" si="38"/>
        <v>#N/A</v>
      </c>
      <c r="E44" s="6" t="e">
        <f t="shared" si="38"/>
        <v>#N/A</v>
      </c>
      <c r="F44" s="6" t="e">
        <f t="shared" si="38"/>
        <v>#N/A</v>
      </c>
      <c r="G44" s="6" t="e">
        <f t="shared" si="38"/>
        <v>#N/A</v>
      </c>
      <c r="H44" s="6" t="e">
        <f t="shared" si="38"/>
        <v>#N/A</v>
      </c>
      <c r="I44" s="6" t="e">
        <f t="shared" si="38"/>
        <v>#N/A</v>
      </c>
      <c r="J44" s="6" t="e">
        <f t="shared" si="38"/>
        <v>#N/A</v>
      </c>
      <c r="K44" s="6" t="e">
        <f t="shared" si="38"/>
        <v>#N/A</v>
      </c>
      <c r="L44" s="6" t="e">
        <f t="shared" si="38"/>
        <v>#N/A</v>
      </c>
    </row>
    <row r="45" spans="1:14" hidden="1" x14ac:dyDescent="0.3">
      <c r="A45" s="2">
        <v>20</v>
      </c>
      <c r="C45" s="6" t="e">
        <f t="shared" ref="C45:L45" si="39">IF(ISNUMBER(C278),IF($B$227="relative",1/C278,1),IF($B$227="absolute",1,NA()))</f>
        <v>#N/A</v>
      </c>
      <c r="D45" s="6" t="e">
        <f t="shared" si="39"/>
        <v>#N/A</v>
      </c>
      <c r="E45" s="6" t="e">
        <f t="shared" si="39"/>
        <v>#N/A</v>
      </c>
      <c r="F45" s="6" t="e">
        <f t="shared" si="39"/>
        <v>#N/A</v>
      </c>
      <c r="G45" s="6" t="e">
        <f t="shared" si="39"/>
        <v>#N/A</v>
      </c>
      <c r="H45" s="6" t="e">
        <f t="shared" si="39"/>
        <v>#N/A</v>
      </c>
      <c r="I45" s="6" t="e">
        <f t="shared" si="39"/>
        <v>#N/A</v>
      </c>
      <c r="J45" s="6" t="e">
        <f t="shared" si="39"/>
        <v>#N/A</v>
      </c>
      <c r="K45" s="6" t="e">
        <f t="shared" si="39"/>
        <v>#N/A</v>
      </c>
      <c r="L45" s="6" t="e">
        <f t="shared" si="39"/>
        <v>#N/A</v>
      </c>
    </row>
    <row r="46" spans="1:14" hidden="1" x14ac:dyDescent="0.3"/>
    <row r="47" spans="1:14" ht="15.6" hidden="1" x14ac:dyDescent="0.3">
      <c r="A47" s="10" t="s">
        <v>52</v>
      </c>
    </row>
    <row r="48" spans="1:14" hidden="1" x14ac:dyDescent="0.3">
      <c r="C48" s="2" t="s">
        <v>43</v>
      </c>
      <c r="D48" s="2" t="s">
        <v>43</v>
      </c>
      <c r="E48" s="2" t="s">
        <v>43</v>
      </c>
      <c r="F48" s="2" t="s">
        <v>43</v>
      </c>
      <c r="G48" s="2" t="s">
        <v>43</v>
      </c>
      <c r="H48" s="2" t="s">
        <v>43</v>
      </c>
      <c r="I48" s="2" t="s">
        <v>43</v>
      </c>
      <c r="J48" s="2" t="s">
        <v>43</v>
      </c>
      <c r="K48" s="2" t="s">
        <v>43</v>
      </c>
      <c r="L48" s="2" t="s">
        <v>43</v>
      </c>
      <c r="N48" s="2" t="str">
        <f>$F$227&amp;" NLS"</f>
        <v>exp1 NLS</v>
      </c>
    </row>
    <row r="49" spans="1:14" hidden="1" x14ac:dyDescent="0.3">
      <c r="A49" s="2">
        <v>1</v>
      </c>
      <c r="C49" s="8">
        <f t="shared" ref="C49:L49" si="40">(C3-C259)*C26</f>
        <v>-1.3488017801093904E-2</v>
      </c>
      <c r="D49" s="8">
        <f t="shared" si="40"/>
        <v>2.9159382513086328E-2</v>
      </c>
      <c r="E49" s="8">
        <f t="shared" si="40"/>
        <v>4.375112992145716E-2</v>
      </c>
      <c r="F49" s="8">
        <f t="shared" si="40"/>
        <v>-2.7598910205309076E-2</v>
      </c>
      <c r="G49" s="8">
        <f t="shared" si="40"/>
        <v>-5.7452132061335884E-2</v>
      </c>
      <c r="H49" s="8" t="e">
        <f t="shared" si="40"/>
        <v>#N/A</v>
      </c>
      <c r="I49" s="8" t="e">
        <f t="shared" si="40"/>
        <v>#N/A</v>
      </c>
      <c r="J49" s="8" t="e">
        <f t="shared" si="40"/>
        <v>#N/A</v>
      </c>
      <c r="K49" s="8" t="e">
        <f t="shared" si="40"/>
        <v>#N/A</v>
      </c>
      <c r="L49" s="8" t="e">
        <f t="shared" si="40"/>
        <v>#N/A</v>
      </c>
      <c r="N49" s="8">
        <f t="shared" ref="N49:N68" si="41">INDEX($C$49:$L$68,ROW()-ROW($N$48),MATCH($F$227,$C$232:$L$232,0))</f>
        <v>-1.3488017801093904E-2</v>
      </c>
    </row>
    <row r="50" spans="1:14" hidden="1" x14ac:dyDescent="0.3">
      <c r="A50" s="2">
        <v>2</v>
      </c>
      <c r="C50" s="8">
        <f t="shared" ref="C50:L50" si="42">(C4-C260)*C27</f>
        <v>-7.1044207691006601E-3</v>
      </c>
      <c r="D50" s="8">
        <f t="shared" si="42"/>
        <v>2.4730040074492192E-2</v>
      </c>
      <c r="E50" s="8">
        <f t="shared" si="42"/>
        <v>-9.6585782269921219E-2</v>
      </c>
      <c r="F50" s="8">
        <f t="shared" si="42"/>
        <v>-5.0976374006467082E-2</v>
      </c>
      <c r="G50" s="8">
        <f t="shared" si="42"/>
        <v>8.6032697983676239E-3</v>
      </c>
      <c r="H50" s="8" t="e">
        <f t="shared" si="42"/>
        <v>#N/A</v>
      </c>
      <c r="I50" s="8" t="e">
        <f t="shared" si="42"/>
        <v>#N/A</v>
      </c>
      <c r="J50" s="8" t="e">
        <f t="shared" si="42"/>
        <v>#N/A</v>
      </c>
      <c r="K50" s="8" t="e">
        <f t="shared" si="42"/>
        <v>#N/A</v>
      </c>
      <c r="L50" s="8" t="e">
        <f t="shared" si="42"/>
        <v>#N/A</v>
      </c>
      <c r="N50" s="8">
        <f t="shared" si="41"/>
        <v>-7.1044207691006601E-3</v>
      </c>
    </row>
    <row r="51" spans="1:14" hidden="1" x14ac:dyDescent="0.3">
      <c r="A51" s="2">
        <v>3</v>
      </c>
      <c r="C51" s="8" t="e">
        <f t="shared" ref="C51:L51" si="43">(C5-C261)*C28</f>
        <v>#N/A</v>
      </c>
      <c r="D51" s="8">
        <f t="shared" si="43"/>
        <v>-3.2994295269396234E-2</v>
      </c>
      <c r="E51" s="8">
        <f t="shared" si="43"/>
        <v>8.0463748291958556E-2</v>
      </c>
      <c r="F51" s="8">
        <f t="shared" si="43"/>
        <v>-3.0629517893779736E-2</v>
      </c>
      <c r="G51" s="8">
        <f t="shared" si="43"/>
        <v>6.316715663369517E-3</v>
      </c>
      <c r="H51" s="8" t="e">
        <f t="shared" si="43"/>
        <v>#N/A</v>
      </c>
      <c r="I51" s="8" t="e">
        <f t="shared" si="43"/>
        <v>#N/A</v>
      </c>
      <c r="J51" s="8" t="e">
        <f t="shared" si="43"/>
        <v>#N/A</v>
      </c>
      <c r="K51" s="8" t="e">
        <f t="shared" si="43"/>
        <v>#N/A</v>
      </c>
      <c r="L51" s="8" t="e">
        <f t="shared" si="43"/>
        <v>#N/A</v>
      </c>
      <c r="N51" s="8" t="e">
        <f t="shared" si="41"/>
        <v>#N/A</v>
      </c>
    </row>
    <row r="52" spans="1:14" hidden="1" x14ac:dyDescent="0.3">
      <c r="A52" s="2">
        <v>4</v>
      </c>
      <c r="C52" s="8">
        <f t="shared" ref="C52:L52" si="44">(C6-C262)*C29</f>
        <v>2.0487646900489476E-2</v>
      </c>
      <c r="D52" s="8">
        <f t="shared" si="44"/>
        <v>-3.7003929035046949E-2</v>
      </c>
      <c r="E52" s="8">
        <f t="shared" si="44"/>
        <v>5.5758154940871138E-5</v>
      </c>
      <c r="F52" s="8">
        <f t="shared" si="44"/>
        <v>8.9659949944790554E-2</v>
      </c>
      <c r="G52" s="8">
        <f t="shared" si="44"/>
        <v>4.6203580396250353E-2</v>
      </c>
      <c r="H52" s="8" t="e">
        <f t="shared" si="44"/>
        <v>#N/A</v>
      </c>
      <c r="I52" s="8" t="e">
        <f t="shared" si="44"/>
        <v>#N/A</v>
      </c>
      <c r="J52" s="8" t="e">
        <f t="shared" si="44"/>
        <v>#N/A</v>
      </c>
      <c r="K52" s="8" t="e">
        <f t="shared" si="44"/>
        <v>#N/A</v>
      </c>
      <c r="L52" s="8" t="e">
        <f t="shared" si="44"/>
        <v>#N/A</v>
      </c>
      <c r="N52" s="8">
        <f t="shared" si="41"/>
        <v>2.0487646900489476E-2</v>
      </c>
    </row>
    <row r="53" spans="1:14" hidden="1" x14ac:dyDescent="0.3">
      <c r="A53" s="2">
        <v>5</v>
      </c>
      <c r="C53" s="8">
        <f t="shared" ref="C53:L53" si="45">(C7-C263)*C30</f>
        <v>1.4785091095622649E-2</v>
      </c>
      <c r="D53" s="8" t="e">
        <f t="shared" si="45"/>
        <v>#N/A</v>
      </c>
      <c r="E53" s="8">
        <f t="shared" si="45"/>
        <v>-1.4712896987690325E-2</v>
      </c>
      <c r="F53" s="8">
        <f t="shared" si="45"/>
        <v>-4.1215609277089546E-3</v>
      </c>
      <c r="G53" s="8">
        <f t="shared" si="45"/>
        <v>4.5914458689388059E-3</v>
      </c>
      <c r="H53" s="8" t="e">
        <f t="shared" si="45"/>
        <v>#N/A</v>
      </c>
      <c r="I53" s="8" t="e">
        <f t="shared" si="45"/>
        <v>#N/A</v>
      </c>
      <c r="J53" s="8" t="e">
        <f t="shared" si="45"/>
        <v>#N/A</v>
      </c>
      <c r="K53" s="8" t="e">
        <f t="shared" si="45"/>
        <v>#N/A</v>
      </c>
      <c r="L53" s="8" t="e">
        <f t="shared" si="45"/>
        <v>#N/A</v>
      </c>
      <c r="N53" s="8">
        <f t="shared" si="41"/>
        <v>1.4785091095622649E-2</v>
      </c>
    </row>
    <row r="54" spans="1:14" hidden="1" x14ac:dyDescent="0.3">
      <c r="A54" s="2">
        <v>6</v>
      </c>
      <c r="C54" s="8" t="e">
        <f t="shared" ref="C54:L54" si="46">(C8-C264)*C31</f>
        <v>#N/A</v>
      </c>
      <c r="D54" s="8">
        <f t="shared" si="46"/>
        <v>-2.4065690604746473E-3</v>
      </c>
      <c r="E54" s="8">
        <f t="shared" si="46"/>
        <v>-1.9706257035888266E-2</v>
      </c>
      <c r="F54" s="8">
        <f t="shared" si="46"/>
        <v>5.4312101137885579E-2</v>
      </c>
      <c r="G54" s="8">
        <f t="shared" si="46"/>
        <v>-3.8245063277284497E-2</v>
      </c>
      <c r="H54" s="8" t="e">
        <f t="shared" si="46"/>
        <v>#N/A</v>
      </c>
      <c r="I54" s="8" t="e">
        <f t="shared" si="46"/>
        <v>#N/A</v>
      </c>
      <c r="J54" s="8" t="e">
        <f t="shared" si="46"/>
        <v>#N/A</v>
      </c>
      <c r="K54" s="8" t="e">
        <f t="shared" si="46"/>
        <v>#N/A</v>
      </c>
      <c r="L54" s="8" t="e">
        <f t="shared" si="46"/>
        <v>#N/A</v>
      </c>
      <c r="N54" s="8" t="e">
        <f t="shared" si="41"/>
        <v>#N/A</v>
      </c>
    </row>
    <row r="55" spans="1:14" hidden="1" x14ac:dyDescent="0.3">
      <c r="A55" s="2">
        <v>7</v>
      </c>
      <c r="C55" s="8">
        <f t="shared" ref="C55:L55" si="47">(C9-C265)*C32</f>
        <v>1.6199889811032604E-2</v>
      </c>
      <c r="D55" s="8">
        <f t="shared" si="47"/>
        <v>4.4056204591166918E-5</v>
      </c>
      <c r="E55" s="8">
        <f t="shared" si="47"/>
        <v>1.7801176252654771E-2</v>
      </c>
      <c r="F55" s="8">
        <f t="shared" si="47"/>
        <v>6.1153632392375399E-3</v>
      </c>
      <c r="G55" s="8">
        <f t="shared" si="47"/>
        <v>7.0158587949230189E-2</v>
      </c>
      <c r="H55" s="8" t="e">
        <f t="shared" si="47"/>
        <v>#N/A</v>
      </c>
      <c r="I55" s="8" t="e">
        <f t="shared" si="47"/>
        <v>#N/A</v>
      </c>
      <c r="J55" s="8" t="e">
        <f t="shared" si="47"/>
        <v>#N/A</v>
      </c>
      <c r="K55" s="8" t="e">
        <f t="shared" si="47"/>
        <v>#N/A</v>
      </c>
      <c r="L55" s="8" t="e">
        <f t="shared" si="47"/>
        <v>#N/A</v>
      </c>
      <c r="N55" s="8">
        <f t="shared" si="41"/>
        <v>1.6199889811032604E-2</v>
      </c>
    </row>
    <row r="56" spans="1:14" hidden="1" x14ac:dyDescent="0.3">
      <c r="A56" s="2">
        <v>8</v>
      </c>
      <c r="C56" s="8">
        <f t="shared" ref="C56:L56" si="48">(C10-C266)*C33</f>
        <v>-3.3114210704842106E-2</v>
      </c>
      <c r="D56" s="8">
        <f t="shared" si="48"/>
        <v>1.4334304247023135E-2</v>
      </c>
      <c r="E56" s="8">
        <f t="shared" si="48"/>
        <v>-3.0655897746802722E-2</v>
      </c>
      <c r="F56" s="8">
        <f t="shared" si="48"/>
        <v>-5.5151784823285796E-2</v>
      </c>
      <c r="G56" s="8">
        <f t="shared" si="48"/>
        <v>-5.5185581002010604E-2</v>
      </c>
      <c r="H56" s="8" t="e">
        <f t="shared" si="48"/>
        <v>#N/A</v>
      </c>
      <c r="I56" s="8" t="e">
        <f t="shared" si="48"/>
        <v>#N/A</v>
      </c>
      <c r="J56" s="8" t="e">
        <f t="shared" si="48"/>
        <v>#N/A</v>
      </c>
      <c r="K56" s="8" t="e">
        <f t="shared" si="48"/>
        <v>#N/A</v>
      </c>
      <c r="L56" s="8" t="e">
        <f t="shared" si="48"/>
        <v>#N/A</v>
      </c>
      <c r="N56" s="8">
        <f t="shared" si="41"/>
        <v>-3.3114210704842106E-2</v>
      </c>
    </row>
    <row r="57" spans="1:14" hidden="1" x14ac:dyDescent="0.3">
      <c r="A57" s="2">
        <v>9</v>
      </c>
      <c r="C57" s="8" t="e">
        <f t="shared" ref="C57:L57" si="49">(C11-C267)*C34</f>
        <v>#N/A</v>
      </c>
      <c r="D57" s="8" t="e">
        <f t="shared" si="49"/>
        <v>#N/A</v>
      </c>
      <c r="E57" s="8" t="e">
        <f t="shared" si="49"/>
        <v>#N/A</v>
      </c>
      <c r="F57" s="8" t="e">
        <f t="shared" si="49"/>
        <v>#N/A</v>
      </c>
      <c r="G57" s="8" t="e">
        <f t="shared" si="49"/>
        <v>#N/A</v>
      </c>
      <c r="H57" s="8" t="e">
        <f t="shared" si="49"/>
        <v>#N/A</v>
      </c>
      <c r="I57" s="8" t="e">
        <f t="shared" si="49"/>
        <v>#N/A</v>
      </c>
      <c r="J57" s="8" t="e">
        <f t="shared" si="49"/>
        <v>#N/A</v>
      </c>
      <c r="K57" s="8" t="e">
        <f t="shared" si="49"/>
        <v>#N/A</v>
      </c>
      <c r="L57" s="8" t="e">
        <f t="shared" si="49"/>
        <v>#N/A</v>
      </c>
      <c r="N57" s="8" t="e">
        <f t="shared" si="41"/>
        <v>#N/A</v>
      </c>
    </row>
    <row r="58" spans="1:14" hidden="1" x14ac:dyDescent="0.3">
      <c r="A58" s="2">
        <v>10</v>
      </c>
      <c r="C58" s="8" t="e">
        <f t="shared" ref="C58:L58" si="50">(C12-C268)*C35</f>
        <v>#N/A</v>
      </c>
      <c r="D58" s="8" t="e">
        <f t="shared" si="50"/>
        <v>#N/A</v>
      </c>
      <c r="E58" s="8" t="e">
        <f t="shared" si="50"/>
        <v>#N/A</v>
      </c>
      <c r="F58" s="8" t="e">
        <f t="shared" si="50"/>
        <v>#N/A</v>
      </c>
      <c r="G58" s="8" t="e">
        <f t="shared" si="50"/>
        <v>#N/A</v>
      </c>
      <c r="H58" s="8" t="e">
        <f t="shared" si="50"/>
        <v>#N/A</v>
      </c>
      <c r="I58" s="8" t="e">
        <f t="shared" si="50"/>
        <v>#N/A</v>
      </c>
      <c r="J58" s="8" t="e">
        <f t="shared" si="50"/>
        <v>#N/A</v>
      </c>
      <c r="K58" s="8" t="e">
        <f t="shared" si="50"/>
        <v>#N/A</v>
      </c>
      <c r="L58" s="8" t="e">
        <f t="shared" si="50"/>
        <v>#N/A</v>
      </c>
      <c r="N58" s="8" t="e">
        <f t="shared" si="41"/>
        <v>#N/A</v>
      </c>
    </row>
    <row r="59" spans="1:14" hidden="1" x14ac:dyDescent="0.3">
      <c r="A59" s="2">
        <v>11</v>
      </c>
      <c r="C59" s="8" t="e">
        <f t="shared" ref="C59:L59" si="51">(C13-C269)*C36</f>
        <v>#N/A</v>
      </c>
      <c r="D59" s="8" t="e">
        <f t="shared" si="51"/>
        <v>#N/A</v>
      </c>
      <c r="E59" s="8" t="e">
        <f t="shared" si="51"/>
        <v>#N/A</v>
      </c>
      <c r="F59" s="8" t="e">
        <f t="shared" si="51"/>
        <v>#N/A</v>
      </c>
      <c r="G59" s="8" t="e">
        <f t="shared" si="51"/>
        <v>#N/A</v>
      </c>
      <c r="H59" s="8" t="e">
        <f t="shared" si="51"/>
        <v>#N/A</v>
      </c>
      <c r="I59" s="8" t="e">
        <f t="shared" si="51"/>
        <v>#N/A</v>
      </c>
      <c r="J59" s="8" t="e">
        <f t="shared" si="51"/>
        <v>#N/A</v>
      </c>
      <c r="K59" s="8" t="e">
        <f t="shared" si="51"/>
        <v>#N/A</v>
      </c>
      <c r="L59" s="8" t="e">
        <f t="shared" si="51"/>
        <v>#N/A</v>
      </c>
      <c r="N59" s="8" t="e">
        <f t="shared" si="41"/>
        <v>#N/A</v>
      </c>
    </row>
    <row r="60" spans="1:14" hidden="1" x14ac:dyDescent="0.3">
      <c r="A60" s="2">
        <v>12</v>
      </c>
      <c r="C60" s="8" t="e">
        <f t="shared" ref="C60:L60" si="52">(C14-C270)*C37</f>
        <v>#N/A</v>
      </c>
      <c r="D60" s="8" t="e">
        <f t="shared" si="52"/>
        <v>#N/A</v>
      </c>
      <c r="E60" s="8" t="e">
        <f t="shared" si="52"/>
        <v>#N/A</v>
      </c>
      <c r="F60" s="8" t="e">
        <f t="shared" si="52"/>
        <v>#N/A</v>
      </c>
      <c r="G60" s="8" t="e">
        <f t="shared" si="52"/>
        <v>#N/A</v>
      </c>
      <c r="H60" s="8" t="e">
        <f t="shared" si="52"/>
        <v>#N/A</v>
      </c>
      <c r="I60" s="8" t="e">
        <f t="shared" si="52"/>
        <v>#N/A</v>
      </c>
      <c r="J60" s="8" t="e">
        <f t="shared" si="52"/>
        <v>#N/A</v>
      </c>
      <c r="K60" s="8" t="e">
        <f t="shared" si="52"/>
        <v>#N/A</v>
      </c>
      <c r="L60" s="8" t="e">
        <f t="shared" si="52"/>
        <v>#N/A</v>
      </c>
      <c r="N60" s="8" t="e">
        <f t="shared" si="41"/>
        <v>#N/A</v>
      </c>
    </row>
    <row r="61" spans="1:14" hidden="1" x14ac:dyDescent="0.3">
      <c r="A61" s="2">
        <v>13</v>
      </c>
      <c r="C61" s="8" t="e">
        <f t="shared" ref="C61:L61" si="53">(C15-C271)*C38</f>
        <v>#N/A</v>
      </c>
      <c r="D61" s="8" t="e">
        <f t="shared" si="53"/>
        <v>#N/A</v>
      </c>
      <c r="E61" s="8" t="e">
        <f t="shared" si="53"/>
        <v>#N/A</v>
      </c>
      <c r="F61" s="8" t="e">
        <f t="shared" si="53"/>
        <v>#N/A</v>
      </c>
      <c r="G61" s="8" t="e">
        <f t="shared" si="53"/>
        <v>#N/A</v>
      </c>
      <c r="H61" s="8" t="e">
        <f t="shared" si="53"/>
        <v>#N/A</v>
      </c>
      <c r="I61" s="8" t="e">
        <f t="shared" si="53"/>
        <v>#N/A</v>
      </c>
      <c r="J61" s="8" t="e">
        <f t="shared" si="53"/>
        <v>#N/A</v>
      </c>
      <c r="K61" s="8" t="e">
        <f t="shared" si="53"/>
        <v>#N/A</v>
      </c>
      <c r="L61" s="8" t="e">
        <f t="shared" si="53"/>
        <v>#N/A</v>
      </c>
      <c r="N61" s="8" t="e">
        <f t="shared" si="41"/>
        <v>#N/A</v>
      </c>
    </row>
    <row r="62" spans="1:14" hidden="1" x14ac:dyDescent="0.3">
      <c r="A62" s="2">
        <v>14</v>
      </c>
      <c r="C62" s="8" t="e">
        <f t="shared" ref="C62:L62" si="54">(C16-C272)*C39</f>
        <v>#N/A</v>
      </c>
      <c r="D62" s="8" t="e">
        <f t="shared" si="54"/>
        <v>#N/A</v>
      </c>
      <c r="E62" s="8" t="e">
        <f t="shared" si="54"/>
        <v>#N/A</v>
      </c>
      <c r="F62" s="8" t="e">
        <f t="shared" si="54"/>
        <v>#N/A</v>
      </c>
      <c r="G62" s="8" t="e">
        <f t="shared" si="54"/>
        <v>#N/A</v>
      </c>
      <c r="H62" s="8" t="e">
        <f t="shared" si="54"/>
        <v>#N/A</v>
      </c>
      <c r="I62" s="8" t="e">
        <f t="shared" si="54"/>
        <v>#N/A</v>
      </c>
      <c r="J62" s="8" t="e">
        <f t="shared" si="54"/>
        <v>#N/A</v>
      </c>
      <c r="K62" s="8" t="e">
        <f t="shared" si="54"/>
        <v>#N/A</v>
      </c>
      <c r="L62" s="8" t="e">
        <f t="shared" si="54"/>
        <v>#N/A</v>
      </c>
      <c r="N62" s="8" t="e">
        <f t="shared" si="41"/>
        <v>#N/A</v>
      </c>
    </row>
    <row r="63" spans="1:14" hidden="1" x14ac:dyDescent="0.3">
      <c r="A63" s="2">
        <v>15</v>
      </c>
      <c r="C63" s="8" t="e">
        <f t="shared" ref="C63:L63" si="55">(C17-C273)*C40</f>
        <v>#N/A</v>
      </c>
      <c r="D63" s="8" t="e">
        <f t="shared" si="55"/>
        <v>#N/A</v>
      </c>
      <c r="E63" s="8" t="e">
        <f t="shared" si="55"/>
        <v>#N/A</v>
      </c>
      <c r="F63" s="8" t="e">
        <f t="shared" si="55"/>
        <v>#N/A</v>
      </c>
      <c r="G63" s="8" t="e">
        <f t="shared" si="55"/>
        <v>#N/A</v>
      </c>
      <c r="H63" s="8" t="e">
        <f t="shared" si="55"/>
        <v>#N/A</v>
      </c>
      <c r="I63" s="8" t="e">
        <f t="shared" si="55"/>
        <v>#N/A</v>
      </c>
      <c r="J63" s="8" t="e">
        <f t="shared" si="55"/>
        <v>#N/A</v>
      </c>
      <c r="K63" s="8" t="e">
        <f t="shared" si="55"/>
        <v>#N/A</v>
      </c>
      <c r="L63" s="8" t="e">
        <f t="shared" si="55"/>
        <v>#N/A</v>
      </c>
      <c r="N63" s="8" t="e">
        <f t="shared" si="41"/>
        <v>#N/A</v>
      </c>
    </row>
    <row r="64" spans="1:14" hidden="1" x14ac:dyDescent="0.3">
      <c r="A64" s="2">
        <v>16</v>
      </c>
      <c r="C64" s="8" t="e">
        <f t="shared" ref="C64:L64" si="56">(C18-C274)*C41</f>
        <v>#N/A</v>
      </c>
      <c r="D64" s="8" t="e">
        <f t="shared" si="56"/>
        <v>#N/A</v>
      </c>
      <c r="E64" s="8" t="e">
        <f t="shared" si="56"/>
        <v>#N/A</v>
      </c>
      <c r="F64" s="8" t="e">
        <f t="shared" si="56"/>
        <v>#N/A</v>
      </c>
      <c r="G64" s="8" t="e">
        <f t="shared" si="56"/>
        <v>#N/A</v>
      </c>
      <c r="H64" s="8" t="e">
        <f t="shared" si="56"/>
        <v>#N/A</v>
      </c>
      <c r="I64" s="8" t="e">
        <f t="shared" si="56"/>
        <v>#N/A</v>
      </c>
      <c r="J64" s="8" t="e">
        <f t="shared" si="56"/>
        <v>#N/A</v>
      </c>
      <c r="K64" s="8" t="e">
        <f t="shared" si="56"/>
        <v>#N/A</v>
      </c>
      <c r="L64" s="8" t="e">
        <f t="shared" si="56"/>
        <v>#N/A</v>
      </c>
      <c r="N64" s="8" t="e">
        <f t="shared" si="41"/>
        <v>#N/A</v>
      </c>
    </row>
    <row r="65" spans="1:14" hidden="1" x14ac:dyDescent="0.3">
      <c r="A65" s="2">
        <v>17</v>
      </c>
      <c r="C65" s="8" t="e">
        <f t="shared" ref="C65:L65" si="57">(C19-C275)*C42</f>
        <v>#N/A</v>
      </c>
      <c r="D65" s="8" t="e">
        <f t="shared" si="57"/>
        <v>#N/A</v>
      </c>
      <c r="E65" s="8" t="e">
        <f t="shared" si="57"/>
        <v>#N/A</v>
      </c>
      <c r="F65" s="8" t="e">
        <f t="shared" si="57"/>
        <v>#N/A</v>
      </c>
      <c r="G65" s="8" t="e">
        <f t="shared" si="57"/>
        <v>#N/A</v>
      </c>
      <c r="H65" s="8" t="e">
        <f t="shared" si="57"/>
        <v>#N/A</v>
      </c>
      <c r="I65" s="8" t="e">
        <f t="shared" si="57"/>
        <v>#N/A</v>
      </c>
      <c r="J65" s="8" t="e">
        <f t="shared" si="57"/>
        <v>#N/A</v>
      </c>
      <c r="K65" s="8" t="e">
        <f t="shared" si="57"/>
        <v>#N/A</v>
      </c>
      <c r="L65" s="8" t="e">
        <f t="shared" si="57"/>
        <v>#N/A</v>
      </c>
      <c r="N65" s="8" t="e">
        <f t="shared" si="41"/>
        <v>#N/A</v>
      </c>
    </row>
    <row r="66" spans="1:14" hidden="1" x14ac:dyDescent="0.3">
      <c r="A66" s="2">
        <v>18</v>
      </c>
      <c r="C66" s="8" t="e">
        <f t="shared" ref="C66:L66" si="58">(C20-C276)*C43</f>
        <v>#N/A</v>
      </c>
      <c r="D66" s="8" t="e">
        <f t="shared" si="58"/>
        <v>#N/A</v>
      </c>
      <c r="E66" s="8" t="e">
        <f t="shared" si="58"/>
        <v>#N/A</v>
      </c>
      <c r="F66" s="8" t="e">
        <f t="shared" si="58"/>
        <v>#N/A</v>
      </c>
      <c r="G66" s="8" t="e">
        <f t="shared" si="58"/>
        <v>#N/A</v>
      </c>
      <c r="H66" s="8" t="e">
        <f t="shared" si="58"/>
        <v>#N/A</v>
      </c>
      <c r="I66" s="8" t="e">
        <f t="shared" si="58"/>
        <v>#N/A</v>
      </c>
      <c r="J66" s="8" t="e">
        <f t="shared" si="58"/>
        <v>#N/A</v>
      </c>
      <c r="K66" s="8" t="e">
        <f t="shared" si="58"/>
        <v>#N/A</v>
      </c>
      <c r="L66" s="8" t="e">
        <f t="shared" si="58"/>
        <v>#N/A</v>
      </c>
      <c r="N66" s="8" t="e">
        <f t="shared" si="41"/>
        <v>#N/A</v>
      </c>
    </row>
    <row r="67" spans="1:14" hidden="1" x14ac:dyDescent="0.3">
      <c r="A67" s="2">
        <v>19</v>
      </c>
      <c r="C67" s="8" t="e">
        <f t="shared" ref="C67:L67" si="59">(C21-C277)*C44</f>
        <v>#N/A</v>
      </c>
      <c r="D67" s="8" t="e">
        <f t="shared" si="59"/>
        <v>#N/A</v>
      </c>
      <c r="E67" s="8" t="e">
        <f t="shared" si="59"/>
        <v>#N/A</v>
      </c>
      <c r="F67" s="8" t="e">
        <f t="shared" si="59"/>
        <v>#N/A</v>
      </c>
      <c r="G67" s="8" t="e">
        <f t="shared" si="59"/>
        <v>#N/A</v>
      </c>
      <c r="H67" s="8" t="e">
        <f t="shared" si="59"/>
        <v>#N/A</v>
      </c>
      <c r="I67" s="8" t="e">
        <f t="shared" si="59"/>
        <v>#N/A</v>
      </c>
      <c r="J67" s="8" t="e">
        <f t="shared" si="59"/>
        <v>#N/A</v>
      </c>
      <c r="K67" s="8" t="e">
        <f t="shared" si="59"/>
        <v>#N/A</v>
      </c>
      <c r="L67" s="8" t="e">
        <f t="shared" si="59"/>
        <v>#N/A</v>
      </c>
      <c r="N67" s="8" t="e">
        <f t="shared" si="41"/>
        <v>#N/A</v>
      </c>
    </row>
    <row r="68" spans="1:14" hidden="1" x14ac:dyDescent="0.3">
      <c r="A68" s="2">
        <v>20</v>
      </c>
      <c r="C68" s="8" t="e">
        <f t="shared" ref="C68:L68" si="60">(C22-C278)*C45</f>
        <v>#N/A</v>
      </c>
      <c r="D68" s="8" t="e">
        <f t="shared" si="60"/>
        <v>#N/A</v>
      </c>
      <c r="E68" s="8" t="e">
        <f t="shared" si="60"/>
        <v>#N/A</v>
      </c>
      <c r="F68" s="8" t="e">
        <f t="shared" si="60"/>
        <v>#N/A</v>
      </c>
      <c r="G68" s="8" t="e">
        <f t="shared" si="60"/>
        <v>#N/A</v>
      </c>
      <c r="H68" s="8" t="e">
        <f t="shared" si="60"/>
        <v>#N/A</v>
      </c>
      <c r="I68" s="8" t="e">
        <f t="shared" si="60"/>
        <v>#N/A</v>
      </c>
      <c r="J68" s="8" t="e">
        <f t="shared" si="60"/>
        <v>#N/A</v>
      </c>
      <c r="K68" s="8" t="e">
        <f t="shared" si="60"/>
        <v>#N/A</v>
      </c>
      <c r="L68" s="8" t="e">
        <f t="shared" si="60"/>
        <v>#N/A</v>
      </c>
      <c r="N68" s="8" t="e">
        <f t="shared" si="41"/>
        <v>#N/A</v>
      </c>
    </row>
    <row r="69" spans="1:14" hidden="1" x14ac:dyDescent="0.3">
      <c r="A69" s="1"/>
    </row>
    <row r="70" spans="1:14" hidden="1" x14ac:dyDescent="0.3"/>
    <row r="71" spans="1:14" hidden="1" x14ac:dyDescent="0.3">
      <c r="A71" s="2" t="s">
        <v>21</v>
      </c>
      <c r="C71" s="8">
        <f t="shared" ref="C71:L71" si="61">C257*C237</f>
        <v>2.9449769603506137</v>
      </c>
      <c r="D71" s="8">
        <f t="shared" si="61"/>
        <v>6.7166552200708951</v>
      </c>
      <c r="E71" s="8">
        <f t="shared" si="61"/>
        <v>77592.182703573708</v>
      </c>
      <c r="F71" s="8">
        <f t="shared" si="61"/>
        <v>119.77402951188765</v>
      </c>
      <c r="G71" s="8">
        <f t="shared" si="61"/>
        <v>15.399341042049171</v>
      </c>
      <c r="H71" s="8">
        <f t="shared" si="61"/>
        <v>0</v>
      </c>
      <c r="I71" s="8">
        <f t="shared" si="61"/>
        <v>0</v>
      </c>
      <c r="J71" s="8">
        <f t="shared" si="61"/>
        <v>0</v>
      </c>
      <c r="K71" s="8">
        <f t="shared" si="61"/>
        <v>0</v>
      </c>
      <c r="L71" s="8">
        <f t="shared" si="61"/>
        <v>0</v>
      </c>
    </row>
    <row r="72" spans="1:14" hidden="1" x14ac:dyDescent="0.3">
      <c r="A72" s="2" t="s">
        <v>22</v>
      </c>
      <c r="C72" s="8">
        <f t="shared" ref="C72:L72" si="62">C238/C71</f>
        <v>0.17184203866325645</v>
      </c>
      <c r="D72" s="8">
        <f t="shared" si="62"/>
        <v>2.2546508036546609E-2</v>
      </c>
      <c r="E72" s="8">
        <f t="shared" si="62"/>
        <v>1.3855318553485498E-6</v>
      </c>
      <c r="F72" s="8">
        <f t="shared" si="62"/>
        <v>1.0104679857812224E-3</v>
      </c>
      <c r="G72" s="8">
        <f t="shared" si="62"/>
        <v>1.2992699762806384E-2</v>
      </c>
      <c r="H72" s="8" t="e">
        <f t="shared" si="62"/>
        <v>#DIV/0!</v>
      </c>
      <c r="I72" s="8" t="e">
        <f t="shared" si="62"/>
        <v>#DIV/0!</v>
      </c>
      <c r="J72" s="8" t="e">
        <f t="shared" si="62"/>
        <v>#DIV/0!</v>
      </c>
      <c r="K72" s="8" t="e">
        <f t="shared" si="62"/>
        <v>#DIV/0!</v>
      </c>
      <c r="L72" s="8" t="e">
        <f t="shared" si="62"/>
        <v>#DIV/0!</v>
      </c>
    </row>
    <row r="73" spans="1:14" hidden="1" x14ac:dyDescent="0.3">
      <c r="A73" s="2" t="s">
        <v>23</v>
      </c>
      <c r="C73" s="8">
        <f t="shared" ref="C73:L73" si="63">C258*C71</f>
        <v>44.174654405259204</v>
      </c>
      <c r="D73" s="8">
        <f t="shared" si="63"/>
        <v>134.3331044014179</v>
      </c>
      <c r="E73" s="8">
        <f t="shared" si="63"/>
        <v>775921.82703573711</v>
      </c>
      <c r="F73" s="8">
        <f t="shared" si="63"/>
        <v>2994.350737797191</v>
      </c>
      <c r="G73" s="8">
        <f t="shared" si="63"/>
        <v>307.9868208409834</v>
      </c>
      <c r="H73" s="8">
        <f t="shared" si="63"/>
        <v>0</v>
      </c>
      <c r="I73" s="8">
        <f t="shared" si="63"/>
        <v>0</v>
      </c>
      <c r="J73" s="8">
        <f t="shared" si="63"/>
        <v>0</v>
      </c>
      <c r="K73" s="8">
        <f t="shared" si="63"/>
        <v>0</v>
      </c>
      <c r="L73" s="8">
        <f t="shared" si="63"/>
        <v>0</v>
      </c>
    </row>
    <row r="74" spans="1:14" hidden="1" x14ac:dyDescent="0.3"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4" hidden="1" x14ac:dyDescent="0.3">
      <c r="C75" s="2" t="s">
        <v>24</v>
      </c>
      <c r="D75" s="2" t="s">
        <v>24</v>
      </c>
      <c r="E75" s="2" t="s">
        <v>24</v>
      </c>
      <c r="F75" s="2" t="s">
        <v>24</v>
      </c>
      <c r="G75" s="2" t="s">
        <v>24</v>
      </c>
      <c r="H75" s="2" t="s">
        <v>24</v>
      </c>
      <c r="I75" s="2" t="s">
        <v>24</v>
      </c>
      <c r="J75" s="2" t="s">
        <v>24</v>
      </c>
      <c r="K75" s="2" t="s">
        <v>24</v>
      </c>
      <c r="L75" s="2" t="s">
        <v>24</v>
      </c>
    </row>
    <row r="76" spans="1:14" hidden="1" x14ac:dyDescent="0.3">
      <c r="A76" s="2">
        <v>1</v>
      </c>
      <c r="C76" s="11">
        <f t="shared" ref="C76:L76" si="64">C3/C$237+(C3-C$73)/C$237*C$72*$B259</f>
        <v>1.9766312577638133E-4</v>
      </c>
      <c r="D76" s="11">
        <f t="shared" si="64"/>
        <v>2.5038415245671791E-6</v>
      </c>
      <c r="E76" s="11">
        <f t="shared" si="64"/>
        <v>9.59807762042738E-15</v>
      </c>
      <c r="F76" s="11">
        <f t="shared" si="64"/>
        <v>1.2754474853705802E-8</v>
      </c>
      <c r="G76" s="11">
        <f t="shared" si="64"/>
        <v>3.3471029232533012E-7</v>
      </c>
      <c r="H76" s="11" t="e">
        <f t="shared" si="64"/>
        <v>#N/A</v>
      </c>
      <c r="I76" s="11" t="e">
        <f t="shared" si="64"/>
        <v>#N/A</v>
      </c>
      <c r="J76" s="11" t="e">
        <f t="shared" si="64"/>
        <v>#N/A</v>
      </c>
      <c r="K76" s="11" t="e">
        <f t="shared" si="64"/>
        <v>#N/A</v>
      </c>
      <c r="L76" s="11" t="e">
        <f t="shared" si="64"/>
        <v>#N/A</v>
      </c>
    </row>
    <row r="77" spans="1:14" hidden="1" x14ac:dyDescent="0.3">
      <c r="A77" s="2">
        <v>2</v>
      </c>
      <c r="C77" s="11">
        <f t="shared" ref="C77:L77" si="65">C4/C$237+(C4-C$73)/C$237*C$72*$B260</f>
        <v>7.0683749044788292E-4</v>
      </c>
      <c r="D77" s="11">
        <f t="shared" si="65"/>
        <v>9.8663697462051466E-6</v>
      </c>
      <c r="E77" s="11">
        <f t="shared" si="65"/>
        <v>3.8394289795875184E-14</v>
      </c>
      <c r="F77" s="11">
        <f t="shared" si="65"/>
        <v>5.098354735615676E-8</v>
      </c>
      <c r="G77" s="11">
        <f t="shared" si="65"/>
        <v>1.3273131718314539E-6</v>
      </c>
      <c r="H77" s="11" t="e">
        <f t="shared" si="65"/>
        <v>#N/A</v>
      </c>
      <c r="I77" s="11" t="e">
        <f t="shared" si="65"/>
        <v>#N/A</v>
      </c>
      <c r="J77" s="11" t="e">
        <f t="shared" si="65"/>
        <v>#N/A</v>
      </c>
      <c r="K77" s="11" t="e">
        <f t="shared" si="65"/>
        <v>#N/A</v>
      </c>
      <c r="L77" s="11" t="e">
        <f t="shared" si="65"/>
        <v>#N/A</v>
      </c>
    </row>
    <row r="78" spans="1:14" hidden="1" x14ac:dyDescent="0.3">
      <c r="A78" s="2">
        <v>3</v>
      </c>
      <c r="C78" s="11" t="e">
        <f t="shared" ref="C78:L78" si="66">C5/C$237+(C5-C$73)/C$237*C$72*$B261</f>
        <v>#N/A</v>
      </c>
      <c r="D78" s="11">
        <f t="shared" si="66"/>
        <v>3.8303242960044392E-5</v>
      </c>
      <c r="E78" s="11">
        <f t="shared" si="66"/>
        <v>1.5357524750293068E-13</v>
      </c>
      <c r="F78" s="11">
        <f t="shared" si="66"/>
        <v>2.0365968513754167E-7</v>
      </c>
      <c r="G78" s="11">
        <f t="shared" si="66"/>
        <v>5.2183638287902592E-6</v>
      </c>
      <c r="H78" s="11" t="e">
        <f t="shared" si="66"/>
        <v>#N/A</v>
      </c>
      <c r="I78" s="11" t="e">
        <f t="shared" si="66"/>
        <v>#N/A</v>
      </c>
      <c r="J78" s="11" t="e">
        <f t="shared" si="66"/>
        <v>#N/A</v>
      </c>
      <c r="K78" s="11" t="e">
        <f t="shared" si="66"/>
        <v>#N/A</v>
      </c>
      <c r="L78" s="11" t="e">
        <f t="shared" si="66"/>
        <v>#N/A</v>
      </c>
    </row>
    <row r="79" spans="1:14" hidden="1" x14ac:dyDescent="0.3">
      <c r="A79" s="2">
        <v>4</v>
      </c>
      <c r="C79" s="11">
        <f t="shared" ref="C79:L79" si="67">C6/C$237+(C6-C$73)/C$237*C$72*$B262</f>
        <v>4.1349418172002515E-3</v>
      </c>
      <c r="D79" s="11">
        <f t="shared" si="67"/>
        <v>8.3653838504290246E-5</v>
      </c>
      <c r="E79" s="11">
        <f t="shared" si="67"/>
        <v>3.4554334502770594E-13</v>
      </c>
      <c r="F79" s="11">
        <f t="shared" si="67"/>
        <v>4.5761759216215677E-7</v>
      </c>
      <c r="G79" s="11">
        <f t="shared" si="67"/>
        <v>1.1540755412152253E-5</v>
      </c>
      <c r="H79" s="11" t="e">
        <f t="shared" si="67"/>
        <v>#N/A</v>
      </c>
      <c r="I79" s="11" t="e">
        <f t="shared" si="67"/>
        <v>#N/A</v>
      </c>
      <c r="J79" s="11" t="e">
        <f t="shared" si="67"/>
        <v>#N/A</v>
      </c>
      <c r="K79" s="11" t="e">
        <f t="shared" si="67"/>
        <v>#N/A</v>
      </c>
      <c r="L79" s="11" t="e">
        <f t="shared" si="67"/>
        <v>#N/A</v>
      </c>
    </row>
    <row r="80" spans="1:14" hidden="1" x14ac:dyDescent="0.3">
      <c r="A80" s="2">
        <v>5</v>
      </c>
      <c r="C80" s="11">
        <f t="shared" ref="C80:L80" si="68">C7/C$237+(C7-C$73)/C$237*C$72*$B263</f>
        <v>6.8646197103345097E-3</v>
      </c>
      <c r="D80" s="11" t="e">
        <f t="shared" si="68"/>
        <v>#N/A</v>
      </c>
      <c r="E80" s="11">
        <f t="shared" si="68"/>
        <v>7.774710922623976E-13</v>
      </c>
      <c r="F80" s="11">
        <f t="shared" si="68"/>
        <v>1.0275621600503511E-6</v>
      </c>
      <c r="G80" s="11">
        <f t="shared" si="68"/>
        <v>2.5306010229439587E-5</v>
      </c>
      <c r="H80" s="11" t="e">
        <f t="shared" si="68"/>
        <v>#N/A</v>
      </c>
      <c r="I80" s="11" t="e">
        <f t="shared" si="68"/>
        <v>#N/A</v>
      </c>
      <c r="J80" s="11" t="e">
        <f t="shared" si="68"/>
        <v>#N/A</v>
      </c>
      <c r="K80" s="11" t="e">
        <f t="shared" si="68"/>
        <v>#N/A</v>
      </c>
      <c r="L80" s="11" t="e">
        <f t="shared" si="68"/>
        <v>#N/A</v>
      </c>
    </row>
    <row r="81" spans="1:12" hidden="1" x14ac:dyDescent="0.3">
      <c r="A81" s="2">
        <v>6</v>
      </c>
      <c r="C81" s="11" t="e">
        <f t="shared" ref="C81:L81" si="69">C8/C$237+(C8-C$73)/C$237*C$72*$B264</f>
        <v>#N/A</v>
      </c>
      <c r="D81" s="11">
        <f t="shared" si="69"/>
        <v>3.0623159572185695E-4</v>
      </c>
      <c r="E81" s="11">
        <f t="shared" si="69"/>
        <v>1.3821674235633804E-12</v>
      </c>
      <c r="F81" s="11">
        <f t="shared" si="69"/>
        <v>1.8230923615274695E-6</v>
      </c>
      <c r="G81" s="11">
        <f t="shared" si="69"/>
        <v>4.3847546369906961E-5</v>
      </c>
      <c r="H81" s="11" t="e">
        <f t="shared" si="69"/>
        <v>#N/A</v>
      </c>
      <c r="I81" s="11" t="e">
        <f t="shared" si="69"/>
        <v>#N/A</v>
      </c>
      <c r="J81" s="11" t="e">
        <f t="shared" si="69"/>
        <v>#N/A</v>
      </c>
      <c r="K81" s="11" t="e">
        <f t="shared" si="69"/>
        <v>#N/A</v>
      </c>
      <c r="L81" s="11" t="e">
        <f t="shared" si="69"/>
        <v>#N/A</v>
      </c>
    </row>
    <row r="82" spans="1:12" hidden="1" x14ac:dyDescent="0.3">
      <c r="A82" s="2">
        <v>7</v>
      </c>
      <c r="C82" s="11">
        <f t="shared" ref="C82:L82" si="70">C9/C$237+(C9-C$73)/C$237*C$72*$B265</f>
        <v>1.1402666856216362E-2</v>
      </c>
      <c r="D82" s="11">
        <f t="shared" si="70"/>
        <v>5.1347218011000293E-4</v>
      </c>
      <c r="E82" s="11">
        <f t="shared" si="70"/>
        <v>2.4571774692767539E-12</v>
      </c>
      <c r="F82" s="11">
        <f t="shared" si="70"/>
        <v>3.2323418393743922E-6</v>
      </c>
      <c r="G82" s="11">
        <f t="shared" si="70"/>
        <v>7.5336685266737735E-5</v>
      </c>
      <c r="H82" s="11" t="e">
        <f t="shared" si="70"/>
        <v>#N/A</v>
      </c>
      <c r="I82" s="11" t="e">
        <f t="shared" si="70"/>
        <v>#N/A</v>
      </c>
      <c r="J82" s="11" t="e">
        <f t="shared" si="70"/>
        <v>#N/A</v>
      </c>
      <c r="K82" s="11" t="e">
        <f t="shared" si="70"/>
        <v>#N/A</v>
      </c>
      <c r="L82" s="11" t="e">
        <f t="shared" si="70"/>
        <v>#N/A</v>
      </c>
    </row>
    <row r="83" spans="1:12" hidden="1" x14ac:dyDescent="0.3">
      <c r="A83" s="2">
        <v>8</v>
      </c>
      <c r="C83" s="11">
        <f t="shared" ref="C83:L83" si="71">C10/C$237+(C10-C$73)/C$237*C$72*$B266</f>
        <v>1.3127434377363623E-2</v>
      </c>
      <c r="D83" s="11">
        <f t="shared" si="71"/>
        <v>8.2269936047485795E-4</v>
      </c>
      <c r="E83" s="11">
        <f t="shared" si="71"/>
        <v>4.2328530394157832E-12</v>
      </c>
      <c r="F83" s="11">
        <f t="shared" si="71"/>
        <v>5.5495195705968165E-6</v>
      </c>
      <c r="G83" s="11">
        <f t="shared" si="71"/>
        <v>1.2438813759266493E-4</v>
      </c>
      <c r="H83" s="11" t="e">
        <f t="shared" si="71"/>
        <v>#N/A</v>
      </c>
      <c r="I83" s="11" t="e">
        <f t="shared" si="71"/>
        <v>#N/A</v>
      </c>
      <c r="J83" s="11" t="e">
        <f t="shared" si="71"/>
        <v>#N/A</v>
      </c>
      <c r="K83" s="11" t="e">
        <f t="shared" si="71"/>
        <v>#N/A</v>
      </c>
      <c r="L83" s="11" t="e">
        <f t="shared" si="71"/>
        <v>#N/A</v>
      </c>
    </row>
    <row r="84" spans="1:12" hidden="1" x14ac:dyDescent="0.3">
      <c r="A84" s="2">
        <v>9</v>
      </c>
      <c r="C84" s="11" t="e">
        <f t="shared" ref="C84:L84" si="72">C11/C$237+(C11-C$73)/C$237*C$72*$B267</f>
        <v>#N/A</v>
      </c>
      <c r="D84" s="11" t="e">
        <f t="shared" si="72"/>
        <v>#N/A</v>
      </c>
      <c r="E84" s="11" t="e">
        <f t="shared" si="72"/>
        <v>#N/A</v>
      </c>
      <c r="F84" s="11" t="e">
        <f t="shared" si="72"/>
        <v>#N/A</v>
      </c>
      <c r="G84" s="11" t="e">
        <f t="shared" si="72"/>
        <v>#N/A</v>
      </c>
      <c r="H84" s="11" t="e">
        <f t="shared" si="72"/>
        <v>#N/A</v>
      </c>
      <c r="I84" s="11" t="e">
        <f t="shared" si="72"/>
        <v>#N/A</v>
      </c>
      <c r="J84" s="11" t="e">
        <f t="shared" si="72"/>
        <v>#N/A</v>
      </c>
      <c r="K84" s="11" t="e">
        <f t="shared" si="72"/>
        <v>#N/A</v>
      </c>
      <c r="L84" s="11" t="e">
        <f t="shared" si="72"/>
        <v>#N/A</v>
      </c>
    </row>
    <row r="85" spans="1:12" hidden="1" x14ac:dyDescent="0.3">
      <c r="A85" s="2">
        <v>10</v>
      </c>
      <c r="C85" s="11" t="e">
        <f t="shared" ref="C85:L85" si="73">C12/C$237+(C12-C$73)/C$237*C$72*$B268</f>
        <v>#N/A</v>
      </c>
      <c r="D85" s="11" t="e">
        <f t="shared" si="73"/>
        <v>#N/A</v>
      </c>
      <c r="E85" s="11" t="e">
        <f t="shared" si="73"/>
        <v>#N/A</v>
      </c>
      <c r="F85" s="11" t="e">
        <f t="shared" si="73"/>
        <v>#N/A</v>
      </c>
      <c r="G85" s="11" t="e">
        <f t="shared" si="73"/>
        <v>#N/A</v>
      </c>
      <c r="H85" s="11" t="e">
        <f t="shared" si="73"/>
        <v>#N/A</v>
      </c>
      <c r="I85" s="11" t="e">
        <f t="shared" si="73"/>
        <v>#N/A</v>
      </c>
      <c r="J85" s="11" t="e">
        <f t="shared" si="73"/>
        <v>#N/A</v>
      </c>
      <c r="K85" s="11" t="e">
        <f t="shared" si="73"/>
        <v>#N/A</v>
      </c>
      <c r="L85" s="11" t="e">
        <f t="shared" si="73"/>
        <v>#N/A</v>
      </c>
    </row>
    <row r="86" spans="1:12" hidden="1" x14ac:dyDescent="0.3">
      <c r="A86" s="2">
        <v>11</v>
      </c>
      <c r="C86" s="11" t="e">
        <f t="shared" ref="C86:L86" si="74">C13/C$237+(C13-C$73)/C$237*C$72*$B269</f>
        <v>#N/A</v>
      </c>
      <c r="D86" s="11" t="e">
        <f t="shared" si="74"/>
        <v>#N/A</v>
      </c>
      <c r="E86" s="11" t="e">
        <f t="shared" si="74"/>
        <v>#N/A</v>
      </c>
      <c r="F86" s="11" t="e">
        <f t="shared" si="74"/>
        <v>#N/A</v>
      </c>
      <c r="G86" s="11" t="e">
        <f t="shared" si="74"/>
        <v>#N/A</v>
      </c>
      <c r="H86" s="11" t="e">
        <f t="shared" si="74"/>
        <v>#N/A</v>
      </c>
      <c r="I86" s="11" t="e">
        <f t="shared" si="74"/>
        <v>#N/A</v>
      </c>
      <c r="J86" s="11" t="e">
        <f t="shared" si="74"/>
        <v>#N/A</v>
      </c>
      <c r="K86" s="11" t="e">
        <f t="shared" si="74"/>
        <v>#N/A</v>
      </c>
      <c r="L86" s="11" t="e">
        <f t="shared" si="74"/>
        <v>#N/A</v>
      </c>
    </row>
    <row r="87" spans="1:12" hidden="1" x14ac:dyDescent="0.3">
      <c r="A87" s="2">
        <v>12</v>
      </c>
      <c r="C87" s="11" t="e">
        <f t="shared" ref="C87:L87" si="75">C14/C$237+(C14-C$73)/C$237*C$72*$B270</f>
        <v>#N/A</v>
      </c>
      <c r="D87" s="11" t="e">
        <f t="shared" si="75"/>
        <v>#N/A</v>
      </c>
      <c r="E87" s="11" t="e">
        <f t="shared" si="75"/>
        <v>#N/A</v>
      </c>
      <c r="F87" s="11" t="e">
        <f t="shared" si="75"/>
        <v>#N/A</v>
      </c>
      <c r="G87" s="11" t="e">
        <f t="shared" si="75"/>
        <v>#N/A</v>
      </c>
      <c r="H87" s="11" t="e">
        <f t="shared" si="75"/>
        <v>#N/A</v>
      </c>
      <c r="I87" s="11" t="e">
        <f t="shared" si="75"/>
        <v>#N/A</v>
      </c>
      <c r="J87" s="11" t="e">
        <f t="shared" si="75"/>
        <v>#N/A</v>
      </c>
      <c r="K87" s="11" t="e">
        <f t="shared" si="75"/>
        <v>#N/A</v>
      </c>
      <c r="L87" s="11" t="e">
        <f t="shared" si="75"/>
        <v>#N/A</v>
      </c>
    </row>
    <row r="88" spans="1:12" hidden="1" x14ac:dyDescent="0.3">
      <c r="A88" s="2">
        <v>13</v>
      </c>
      <c r="C88" s="11" t="e">
        <f t="shared" ref="C88:L88" si="76">C15/C$237+(C15-C$73)/C$237*C$72*$B271</f>
        <v>#N/A</v>
      </c>
      <c r="D88" s="11" t="e">
        <f t="shared" si="76"/>
        <v>#N/A</v>
      </c>
      <c r="E88" s="11" t="e">
        <f t="shared" si="76"/>
        <v>#N/A</v>
      </c>
      <c r="F88" s="11" t="e">
        <f t="shared" si="76"/>
        <v>#N/A</v>
      </c>
      <c r="G88" s="11" t="e">
        <f t="shared" si="76"/>
        <v>#N/A</v>
      </c>
      <c r="H88" s="11" t="e">
        <f t="shared" si="76"/>
        <v>#N/A</v>
      </c>
      <c r="I88" s="11" t="e">
        <f t="shared" si="76"/>
        <v>#N/A</v>
      </c>
      <c r="J88" s="11" t="e">
        <f t="shared" si="76"/>
        <v>#N/A</v>
      </c>
      <c r="K88" s="11" t="e">
        <f t="shared" si="76"/>
        <v>#N/A</v>
      </c>
      <c r="L88" s="11" t="e">
        <f t="shared" si="76"/>
        <v>#N/A</v>
      </c>
    </row>
    <row r="89" spans="1:12" hidden="1" x14ac:dyDescent="0.3">
      <c r="A89" s="2">
        <v>14</v>
      </c>
      <c r="C89" s="11" t="e">
        <f t="shared" ref="C89:L89" si="77">C16/C$237+(C16-C$73)/C$237*C$72*$B272</f>
        <v>#N/A</v>
      </c>
      <c r="D89" s="11" t="e">
        <f t="shared" si="77"/>
        <v>#N/A</v>
      </c>
      <c r="E89" s="11" t="e">
        <f t="shared" si="77"/>
        <v>#N/A</v>
      </c>
      <c r="F89" s="11" t="e">
        <f t="shared" si="77"/>
        <v>#N/A</v>
      </c>
      <c r="G89" s="11" t="e">
        <f t="shared" si="77"/>
        <v>#N/A</v>
      </c>
      <c r="H89" s="11" t="e">
        <f t="shared" si="77"/>
        <v>#N/A</v>
      </c>
      <c r="I89" s="11" t="e">
        <f t="shared" si="77"/>
        <v>#N/A</v>
      </c>
      <c r="J89" s="11" t="e">
        <f t="shared" si="77"/>
        <v>#N/A</v>
      </c>
      <c r="K89" s="11" t="e">
        <f t="shared" si="77"/>
        <v>#N/A</v>
      </c>
      <c r="L89" s="11" t="e">
        <f t="shared" si="77"/>
        <v>#N/A</v>
      </c>
    </row>
    <row r="90" spans="1:12" hidden="1" x14ac:dyDescent="0.3">
      <c r="A90" s="2">
        <v>15</v>
      </c>
      <c r="C90" s="11" t="e">
        <f t="shared" ref="C90:L90" si="78">C17/C$237+(C17-C$73)/C$237*C$72*$B273</f>
        <v>#N/A</v>
      </c>
      <c r="D90" s="11" t="e">
        <f t="shared" si="78"/>
        <v>#N/A</v>
      </c>
      <c r="E90" s="11" t="e">
        <f t="shared" si="78"/>
        <v>#N/A</v>
      </c>
      <c r="F90" s="11" t="e">
        <f t="shared" si="78"/>
        <v>#N/A</v>
      </c>
      <c r="G90" s="11" t="e">
        <f t="shared" si="78"/>
        <v>#N/A</v>
      </c>
      <c r="H90" s="11" t="e">
        <f t="shared" si="78"/>
        <v>#N/A</v>
      </c>
      <c r="I90" s="11" t="e">
        <f t="shared" si="78"/>
        <v>#N/A</v>
      </c>
      <c r="J90" s="11" t="e">
        <f t="shared" si="78"/>
        <v>#N/A</v>
      </c>
      <c r="K90" s="11" t="e">
        <f t="shared" si="78"/>
        <v>#N/A</v>
      </c>
      <c r="L90" s="11" t="e">
        <f t="shared" si="78"/>
        <v>#N/A</v>
      </c>
    </row>
    <row r="91" spans="1:12" hidden="1" x14ac:dyDescent="0.3">
      <c r="A91" s="2">
        <v>16</v>
      </c>
      <c r="C91" s="11" t="e">
        <f t="shared" ref="C91:L91" si="79">C18/C$237+(C18-C$73)/C$237*C$72*$B274</f>
        <v>#N/A</v>
      </c>
      <c r="D91" s="11" t="e">
        <f t="shared" si="79"/>
        <v>#N/A</v>
      </c>
      <c r="E91" s="11" t="e">
        <f t="shared" si="79"/>
        <v>#N/A</v>
      </c>
      <c r="F91" s="11" t="e">
        <f t="shared" si="79"/>
        <v>#N/A</v>
      </c>
      <c r="G91" s="11" t="e">
        <f t="shared" si="79"/>
        <v>#N/A</v>
      </c>
      <c r="H91" s="11" t="e">
        <f t="shared" si="79"/>
        <v>#N/A</v>
      </c>
      <c r="I91" s="11" t="e">
        <f t="shared" si="79"/>
        <v>#N/A</v>
      </c>
      <c r="J91" s="11" t="e">
        <f t="shared" si="79"/>
        <v>#N/A</v>
      </c>
      <c r="K91" s="11" t="e">
        <f t="shared" si="79"/>
        <v>#N/A</v>
      </c>
      <c r="L91" s="11" t="e">
        <f t="shared" si="79"/>
        <v>#N/A</v>
      </c>
    </row>
    <row r="92" spans="1:12" hidden="1" x14ac:dyDescent="0.3">
      <c r="A92" s="2">
        <v>17</v>
      </c>
      <c r="C92" s="11" t="e">
        <f t="shared" ref="C92:L92" si="80">C19/C$237+(C19-C$73)/C$237*C$72*$B275</f>
        <v>#N/A</v>
      </c>
      <c r="D92" s="11" t="e">
        <f t="shared" si="80"/>
        <v>#N/A</v>
      </c>
      <c r="E92" s="11" t="e">
        <f t="shared" si="80"/>
        <v>#N/A</v>
      </c>
      <c r="F92" s="11" t="e">
        <f t="shared" si="80"/>
        <v>#N/A</v>
      </c>
      <c r="G92" s="11" t="e">
        <f t="shared" si="80"/>
        <v>#N/A</v>
      </c>
      <c r="H92" s="11" t="e">
        <f t="shared" si="80"/>
        <v>#N/A</v>
      </c>
      <c r="I92" s="11" t="e">
        <f t="shared" si="80"/>
        <v>#N/A</v>
      </c>
      <c r="J92" s="11" t="e">
        <f t="shared" si="80"/>
        <v>#N/A</v>
      </c>
      <c r="K92" s="11" t="e">
        <f t="shared" si="80"/>
        <v>#N/A</v>
      </c>
      <c r="L92" s="11" t="e">
        <f t="shared" si="80"/>
        <v>#N/A</v>
      </c>
    </row>
    <row r="93" spans="1:12" hidden="1" x14ac:dyDescent="0.3">
      <c r="A93" s="2">
        <v>18</v>
      </c>
      <c r="C93" s="11" t="e">
        <f t="shared" ref="C93:L93" si="81">C20/C$237+(C20-C$73)/C$237*C$72*$B276</f>
        <v>#N/A</v>
      </c>
      <c r="D93" s="11" t="e">
        <f t="shared" si="81"/>
        <v>#N/A</v>
      </c>
      <c r="E93" s="11" t="e">
        <f t="shared" si="81"/>
        <v>#N/A</v>
      </c>
      <c r="F93" s="11" t="e">
        <f t="shared" si="81"/>
        <v>#N/A</v>
      </c>
      <c r="G93" s="11" t="e">
        <f t="shared" si="81"/>
        <v>#N/A</v>
      </c>
      <c r="H93" s="11" t="e">
        <f t="shared" si="81"/>
        <v>#N/A</v>
      </c>
      <c r="I93" s="11" t="e">
        <f t="shared" si="81"/>
        <v>#N/A</v>
      </c>
      <c r="J93" s="11" t="e">
        <f t="shared" si="81"/>
        <v>#N/A</v>
      </c>
      <c r="K93" s="11" t="e">
        <f t="shared" si="81"/>
        <v>#N/A</v>
      </c>
      <c r="L93" s="11" t="e">
        <f t="shared" si="81"/>
        <v>#N/A</v>
      </c>
    </row>
    <row r="94" spans="1:12" hidden="1" x14ac:dyDescent="0.3">
      <c r="A94" s="2">
        <v>19</v>
      </c>
      <c r="C94" s="11" t="e">
        <f t="shared" ref="C94:L94" si="82">C21/C$237+(C21-C$73)/C$237*C$72*$B277</f>
        <v>#N/A</v>
      </c>
      <c r="D94" s="11" t="e">
        <f t="shared" si="82"/>
        <v>#N/A</v>
      </c>
      <c r="E94" s="11" t="e">
        <f t="shared" si="82"/>
        <v>#N/A</v>
      </c>
      <c r="F94" s="11" t="e">
        <f t="shared" si="82"/>
        <v>#N/A</v>
      </c>
      <c r="G94" s="11" t="e">
        <f t="shared" si="82"/>
        <v>#N/A</v>
      </c>
      <c r="H94" s="11" t="e">
        <f t="shared" si="82"/>
        <v>#N/A</v>
      </c>
      <c r="I94" s="11" t="e">
        <f t="shared" si="82"/>
        <v>#N/A</v>
      </c>
      <c r="J94" s="11" t="e">
        <f t="shared" si="82"/>
        <v>#N/A</v>
      </c>
      <c r="K94" s="11" t="e">
        <f t="shared" si="82"/>
        <v>#N/A</v>
      </c>
      <c r="L94" s="11" t="e">
        <f t="shared" si="82"/>
        <v>#N/A</v>
      </c>
    </row>
    <row r="95" spans="1:12" hidden="1" x14ac:dyDescent="0.3">
      <c r="A95" s="2">
        <v>20</v>
      </c>
      <c r="C95" s="11" t="e">
        <f t="shared" ref="C95:L95" si="83">C22/C$237+(C22-C$73)/C$237*C$72*$B278</f>
        <v>#N/A</v>
      </c>
      <c r="D95" s="11" t="e">
        <f t="shared" si="83"/>
        <v>#N/A</v>
      </c>
      <c r="E95" s="11" t="e">
        <f t="shared" si="83"/>
        <v>#N/A</v>
      </c>
      <c r="F95" s="11" t="e">
        <f t="shared" si="83"/>
        <v>#N/A</v>
      </c>
      <c r="G95" s="11" t="e">
        <f t="shared" si="83"/>
        <v>#N/A</v>
      </c>
      <c r="H95" s="11" t="e">
        <f t="shared" si="83"/>
        <v>#N/A</v>
      </c>
      <c r="I95" s="11" t="e">
        <f t="shared" si="83"/>
        <v>#N/A</v>
      </c>
      <c r="J95" s="11" t="e">
        <f t="shared" si="83"/>
        <v>#N/A</v>
      </c>
      <c r="K95" s="11" t="e">
        <f t="shared" si="83"/>
        <v>#N/A</v>
      </c>
      <c r="L95" s="11" t="e">
        <f t="shared" si="83"/>
        <v>#N/A</v>
      </c>
    </row>
    <row r="96" spans="1:12" hidden="1" x14ac:dyDescent="0.3"/>
    <row r="97" spans="1:12" hidden="1" x14ac:dyDescent="0.3">
      <c r="C97" s="2" t="s">
        <v>25</v>
      </c>
      <c r="D97" s="2" t="s">
        <v>25</v>
      </c>
      <c r="E97" s="2" t="s">
        <v>25</v>
      </c>
      <c r="F97" s="2" t="s">
        <v>25</v>
      </c>
      <c r="G97" s="2" t="s">
        <v>25</v>
      </c>
      <c r="H97" s="2" t="s">
        <v>25</v>
      </c>
      <c r="I97" s="2" t="s">
        <v>25</v>
      </c>
      <c r="J97" s="2" t="s">
        <v>25</v>
      </c>
      <c r="K97" s="2" t="s">
        <v>25</v>
      </c>
      <c r="L97" s="2" t="s">
        <v>25</v>
      </c>
    </row>
    <row r="98" spans="1:12" hidden="1" x14ac:dyDescent="0.3">
      <c r="A98" s="2">
        <v>1</v>
      </c>
      <c r="C98" s="2">
        <f t="shared" ref="C98:L98" si="84">(C$73-C3)/C$238*C$72*$B259</f>
        <v>12.631682757437973</v>
      </c>
      <c r="D98" s="2">
        <f t="shared" si="84"/>
        <v>19.554115299209677</v>
      </c>
      <c r="E98" s="2">
        <f t="shared" si="84"/>
        <v>9.9999861446910465</v>
      </c>
      <c r="F98" s="2">
        <f t="shared" si="84"/>
        <v>24.974751059127041</v>
      </c>
      <c r="G98" s="2">
        <f t="shared" si="84"/>
        <v>19.741826819898119</v>
      </c>
      <c r="H98" s="2" t="e">
        <f t="shared" si="84"/>
        <v>#N/A</v>
      </c>
      <c r="I98" s="2" t="e">
        <f t="shared" si="84"/>
        <v>#N/A</v>
      </c>
      <c r="J98" s="2" t="e">
        <f t="shared" si="84"/>
        <v>#N/A</v>
      </c>
      <c r="K98" s="2" t="e">
        <f t="shared" si="84"/>
        <v>#N/A</v>
      </c>
      <c r="L98" s="2" t="e">
        <f t="shared" si="84"/>
        <v>#N/A</v>
      </c>
    </row>
    <row r="99" spans="1:12" hidden="1" x14ac:dyDescent="0.3">
      <c r="A99" s="2">
        <v>2</v>
      </c>
      <c r="C99" s="2">
        <f t="shared" ref="C99:L99" si="85">(C$73-C4)/C$238*C$72*$B260</f>
        <v>21.274587904607436</v>
      </c>
      <c r="D99" s="2">
        <f t="shared" si="85"/>
        <v>38.236342513478597</v>
      </c>
      <c r="E99" s="2">
        <f t="shared" si="85"/>
        <v>19.999944578802573</v>
      </c>
      <c r="F99" s="2">
        <f t="shared" si="85"/>
        <v>49.899055237229391</v>
      </c>
      <c r="G99" s="2">
        <f t="shared" si="85"/>
        <v>38.973972618684876</v>
      </c>
      <c r="H99" s="2" t="e">
        <f t="shared" si="85"/>
        <v>#N/A</v>
      </c>
      <c r="I99" s="2" t="e">
        <f t="shared" si="85"/>
        <v>#N/A</v>
      </c>
      <c r="J99" s="2" t="e">
        <f t="shared" si="85"/>
        <v>#N/A</v>
      </c>
      <c r="K99" s="2" t="e">
        <f t="shared" si="85"/>
        <v>#N/A</v>
      </c>
      <c r="L99" s="2" t="e">
        <f t="shared" si="85"/>
        <v>#N/A</v>
      </c>
    </row>
    <row r="100" spans="1:12" hidden="1" x14ac:dyDescent="0.3">
      <c r="A100" s="2">
        <v>3</v>
      </c>
      <c r="C100" s="2" t="e">
        <f t="shared" ref="C100:L100" si="86">(C$73-C5)/C$238*C$72*$B261</f>
        <v>#N/A</v>
      </c>
      <c r="D100" s="2">
        <f t="shared" si="86"/>
        <v>73.100894440402513</v>
      </c>
      <c r="E100" s="2">
        <f t="shared" si="86"/>
        <v>39.999778315517446</v>
      </c>
      <c r="F100" s="2">
        <f t="shared" si="86"/>
        <v>99.596628542722783</v>
      </c>
      <c r="G100" s="2">
        <f t="shared" si="86"/>
        <v>75.948527084099879</v>
      </c>
      <c r="H100" s="2" t="e">
        <f t="shared" si="86"/>
        <v>#N/A</v>
      </c>
      <c r="I100" s="2" t="e">
        <f t="shared" si="86"/>
        <v>#N/A</v>
      </c>
      <c r="J100" s="2" t="e">
        <f t="shared" si="86"/>
        <v>#N/A</v>
      </c>
      <c r="K100" s="2" t="e">
        <f t="shared" si="86"/>
        <v>#N/A</v>
      </c>
      <c r="L100" s="2" t="e">
        <f t="shared" si="86"/>
        <v>#N/A</v>
      </c>
    </row>
    <row r="101" spans="1:12" hidden="1" x14ac:dyDescent="0.3">
      <c r="A101" s="2">
        <v>4</v>
      </c>
      <c r="C101" s="2">
        <f t="shared" ref="C101:L101" si="87">(C$73-C6)/C$238*C$72*$B262</f>
        <v>32.096835359700009</v>
      </c>
      <c r="D101" s="2">
        <f t="shared" si="87"/>
        <v>104.81665641993276</v>
      </c>
      <c r="E101" s="2">
        <f t="shared" si="87"/>
        <v>59.999501210605359</v>
      </c>
      <c r="F101" s="2">
        <f t="shared" si="87"/>
        <v>149.0933300728542</v>
      </c>
      <c r="G101" s="2">
        <f t="shared" si="87"/>
        <v>111.0005930626933</v>
      </c>
      <c r="H101" s="2" t="e">
        <f t="shared" si="87"/>
        <v>#N/A</v>
      </c>
      <c r="I101" s="2" t="e">
        <f t="shared" si="87"/>
        <v>#N/A</v>
      </c>
      <c r="J101" s="2" t="e">
        <f t="shared" si="87"/>
        <v>#N/A</v>
      </c>
      <c r="K101" s="2" t="e">
        <f t="shared" si="87"/>
        <v>#N/A</v>
      </c>
      <c r="L101" s="2" t="e">
        <f t="shared" si="87"/>
        <v>#N/A</v>
      </c>
    </row>
    <row r="102" spans="1:12" hidden="1" x14ac:dyDescent="0.3">
      <c r="A102" s="2">
        <v>5</v>
      </c>
      <c r="C102" s="2">
        <f t="shared" ref="C102:L102" si="88">(C$73-C7)/C$238*C$72*$B263</f>
        <v>28.751686617211377</v>
      </c>
      <c r="D102" s="2" t="e">
        <f t="shared" si="88"/>
        <v>#N/A</v>
      </c>
      <c r="E102" s="2">
        <f t="shared" si="88"/>
        <v>89.998877726194436</v>
      </c>
      <c r="F102" s="2">
        <f t="shared" si="88"/>
        <v>222.96307846535535</v>
      </c>
      <c r="G102" s="2">
        <f t="shared" si="88"/>
        <v>160.13585569135449</v>
      </c>
      <c r="H102" s="2" t="e">
        <f t="shared" si="88"/>
        <v>#N/A</v>
      </c>
      <c r="I102" s="2" t="e">
        <f t="shared" si="88"/>
        <v>#N/A</v>
      </c>
      <c r="J102" s="2" t="e">
        <f t="shared" si="88"/>
        <v>#N/A</v>
      </c>
      <c r="K102" s="2" t="e">
        <f t="shared" si="88"/>
        <v>#N/A</v>
      </c>
      <c r="L102" s="2" t="e">
        <f t="shared" si="88"/>
        <v>#N/A</v>
      </c>
    </row>
    <row r="103" spans="1:12" hidden="1" x14ac:dyDescent="0.3">
      <c r="A103" s="2">
        <v>6</v>
      </c>
      <c r="C103" s="2" t="e">
        <f t="shared" ref="C103:L103" si="89">(C$73-C8)/C$238*C$72*$B264</f>
        <v>#N/A</v>
      </c>
      <c r="D103" s="2">
        <f t="shared" si="89"/>
        <v>183.10885771757052</v>
      </c>
      <c r="E103" s="2">
        <f t="shared" si="89"/>
        <v>119.99800485071441</v>
      </c>
      <c r="F103" s="2">
        <f t="shared" si="89"/>
        <v>296.38428096284082</v>
      </c>
      <c r="G103" s="2">
        <f t="shared" si="89"/>
        <v>205.35219433782726</v>
      </c>
      <c r="H103" s="2" t="e">
        <f t="shared" si="89"/>
        <v>#N/A</v>
      </c>
      <c r="I103" s="2" t="e">
        <f t="shared" si="89"/>
        <v>#N/A</v>
      </c>
      <c r="J103" s="2" t="e">
        <f t="shared" si="89"/>
        <v>#N/A</v>
      </c>
      <c r="K103" s="2" t="e">
        <f t="shared" si="89"/>
        <v>#N/A</v>
      </c>
      <c r="L103" s="2" t="e">
        <f t="shared" si="89"/>
        <v>#N/A</v>
      </c>
    </row>
    <row r="104" spans="1:12" hidden="1" x14ac:dyDescent="0.3">
      <c r="A104" s="2">
        <v>7</v>
      </c>
      <c r="C104" s="2">
        <f t="shared" ref="C104:L104" si="90">(C$73-C9)/C$238*C$72*$B265</f>
        <v>15.35078027102475</v>
      </c>
      <c r="D104" s="2">
        <f t="shared" si="90"/>
        <v>223.09035465191346</v>
      </c>
      <c r="E104" s="2">
        <f t="shared" si="90"/>
        <v>159.99645307776547</v>
      </c>
      <c r="F104" s="2">
        <f t="shared" si="90"/>
        <v>393.58500182610715</v>
      </c>
      <c r="G104" s="2">
        <f t="shared" si="90"/>
        <v>259.93661155743024</v>
      </c>
      <c r="H104" s="2" t="e">
        <f t="shared" si="90"/>
        <v>#N/A</v>
      </c>
      <c r="I104" s="2" t="e">
        <f t="shared" si="90"/>
        <v>#N/A</v>
      </c>
      <c r="J104" s="2" t="e">
        <f t="shared" si="90"/>
        <v>#N/A</v>
      </c>
      <c r="K104" s="2" t="e">
        <f t="shared" si="90"/>
        <v>#N/A</v>
      </c>
      <c r="L104" s="2" t="e">
        <f t="shared" si="90"/>
        <v>#N/A</v>
      </c>
    </row>
    <row r="105" spans="1:12" hidden="1" x14ac:dyDescent="0.3">
      <c r="A105" s="2">
        <v>8</v>
      </c>
      <c r="C105" s="2">
        <f t="shared" ref="C105:L105" si="91">(C$73-C10)/C$238*C$72*$B266</f>
        <v>8.5325633548883406</v>
      </c>
      <c r="D105" s="2">
        <f t="shared" si="91"/>
        <v>261.5899084323276</v>
      </c>
      <c r="E105" s="2">
        <f t="shared" si="91"/>
        <v>209.99388989340869</v>
      </c>
      <c r="F105" s="2">
        <f t="shared" si="91"/>
        <v>513.97695760612282</v>
      </c>
      <c r="G105" s="2">
        <f t="shared" si="91"/>
        <v>319.70797987319031</v>
      </c>
      <c r="H105" s="2" t="e">
        <f t="shared" si="91"/>
        <v>#N/A</v>
      </c>
      <c r="I105" s="2" t="e">
        <f t="shared" si="91"/>
        <v>#N/A</v>
      </c>
      <c r="J105" s="2" t="e">
        <f t="shared" si="91"/>
        <v>#N/A</v>
      </c>
      <c r="K105" s="2" t="e">
        <f t="shared" si="91"/>
        <v>#N/A</v>
      </c>
      <c r="L105" s="2" t="e">
        <f t="shared" si="91"/>
        <v>#N/A</v>
      </c>
    </row>
    <row r="106" spans="1:12" hidden="1" x14ac:dyDescent="0.3">
      <c r="A106" s="2">
        <v>9</v>
      </c>
      <c r="C106" s="2" t="e">
        <f t="shared" ref="C106:L106" si="92">(C$73-C11)/C$238*C$72*$B267</f>
        <v>#N/A</v>
      </c>
      <c r="D106" s="2" t="e">
        <f t="shared" si="92"/>
        <v>#N/A</v>
      </c>
      <c r="E106" s="2" t="e">
        <f t="shared" si="92"/>
        <v>#N/A</v>
      </c>
      <c r="F106" s="2" t="e">
        <f t="shared" si="92"/>
        <v>#N/A</v>
      </c>
      <c r="G106" s="2" t="e">
        <f t="shared" si="92"/>
        <v>#N/A</v>
      </c>
      <c r="H106" s="2" t="e">
        <f t="shared" si="92"/>
        <v>#N/A</v>
      </c>
      <c r="I106" s="2" t="e">
        <f t="shared" si="92"/>
        <v>#N/A</v>
      </c>
      <c r="J106" s="2" t="e">
        <f t="shared" si="92"/>
        <v>#N/A</v>
      </c>
      <c r="K106" s="2" t="e">
        <f t="shared" si="92"/>
        <v>#N/A</v>
      </c>
      <c r="L106" s="2" t="e">
        <f t="shared" si="92"/>
        <v>#N/A</v>
      </c>
    </row>
    <row r="107" spans="1:12" hidden="1" x14ac:dyDescent="0.3">
      <c r="A107" s="2">
        <v>10</v>
      </c>
      <c r="C107" s="2" t="e">
        <f t="shared" ref="C107:L107" si="93">(C$73-C12)/C$238*C$72*$B268</f>
        <v>#N/A</v>
      </c>
      <c r="D107" s="2" t="e">
        <f t="shared" si="93"/>
        <v>#N/A</v>
      </c>
      <c r="E107" s="2" t="e">
        <f t="shared" si="93"/>
        <v>#N/A</v>
      </c>
      <c r="F107" s="2" t="e">
        <f t="shared" si="93"/>
        <v>#N/A</v>
      </c>
      <c r="G107" s="2" t="e">
        <f t="shared" si="93"/>
        <v>#N/A</v>
      </c>
      <c r="H107" s="2" t="e">
        <f t="shared" si="93"/>
        <v>#N/A</v>
      </c>
      <c r="I107" s="2" t="e">
        <f t="shared" si="93"/>
        <v>#N/A</v>
      </c>
      <c r="J107" s="2" t="e">
        <f t="shared" si="93"/>
        <v>#N/A</v>
      </c>
      <c r="K107" s="2" t="e">
        <f t="shared" si="93"/>
        <v>#N/A</v>
      </c>
      <c r="L107" s="2" t="e">
        <f t="shared" si="93"/>
        <v>#N/A</v>
      </c>
    </row>
    <row r="108" spans="1:12" hidden="1" x14ac:dyDescent="0.3">
      <c r="A108" s="2">
        <v>11</v>
      </c>
      <c r="C108" s="2" t="e">
        <f t="shared" ref="C108:L108" si="94">(C$73-C13)/C$238*C$72*$B269</f>
        <v>#N/A</v>
      </c>
      <c r="D108" s="2" t="e">
        <f t="shared" si="94"/>
        <v>#N/A</v>
      </c>
      <c r="E108" s="2" t="e">
        <f t="shared" si="94"/>
        <v>#N/A</v>
      </c>
      <c r="F108" s="2" t="e">
        <f t="shared" si="94"/>
        <v>#N/A</v>
      </c>
      <c r="G108" s="2" t="e">
        <f t="shared" si="94"/>
        <v>#N/A</v>
      </c>
      <c r="H108" s="2" t="e">
        <f t="shared" si="94"/>
        <v>#N/A</v>
      </c>
      <c r="I108" s="2" t="e">
        <f t="shared" si="94"/>
        <v>#N/A</v>
      </c>
      <c r="J108" s="2" t="e">
        <f t="shared" si="94"/>
        <v>#N/A</v>
      </c>
      <c r="K108" s="2" t="e">
        <f t="shared" si="94"/>
        <v>#N/A</v>
      </c>
      <c r="L108" s="2" t="e">
        <f t="shared" si="94"/>
        <v>#N/A</v>
      </c>
    </row>
    <row r="109" spans="1:12" hidden="1" x14ac:dyDescent="0.3">
      <c r="A109" s="2">
        <v>12</v>
      </c>
      <c r="C109" s="2" t="e">
        <f t="shared" ref="C109:L109" si="95">(C$73-C14)/C$238*C$72*$B270</f>
        <v>#N/A</v>
      </c>
      <c r="D109" s="2" t="e">
        <f t="shared" si="95"/>
        <v>#N/A</v>
      </c>
      <c r="E109" s="2" t="e">
        <f t="shared" si="95"/>
        <v>#N/A</v>
      </c>
      <c r="F109" s="2" t="e">
        <f t="shared" si="95"/>
        <v>#N/A</v>
      </c>
      <c r="G109" s="2" t="e">
        <f t="shared" si="95"/>
        <v>#N/A</v>
      </c>
      <c r="H109" s="2" t="e">
        <f t="shared" si="95"/>
        <v>#N/A</v>
      </c>
      <c r="I109" s="2" t="e">
        <f t="shared" si="95"/>
        <v>#N/A</v>
      </c>
      <c r="J109" s="2" t="e">
        <f t="shared" si="95"/>
        <v>#N/A</v>
      </c>
      <c r="K109" s="2" t="e">
        <f t="shared" si="95"/>
        <v>#N/A</v>
      </c>
      <c r="L109" s="2" t="e">
        <f t="shared" si="95"/>
        <v>#N/A</v>
      </c>
    </row>
    <row r="110" spans="1:12" hidden="1" x14ac:dyDescent="0.3">
      <c r="A110" s="2">
        <v>13</v>
      </c>
      <c r="C110" s="2" t="e">
        <f t="shared" ref="C110:L110" si="96">(C$73-C15)/C$238*C$72*$B271</f>
        <v>#N/A</v>
      </c>
      <c r="D110" s="2" t="e">
        <f t="shared" si="96"/>
        <v>#N/A</v>
      </c>
      <c r="E110" s="2" t="e">
        <f t="shared" si="96"/>
        <v>#N/A</v>
      </c>
      <c r="F110" s="2" t="e">
        <f t="shared" si="96"/>
        <v>#N/A</v>
      </c>
      <c r="G110" s="2" t="e">
        <f t="shared" si="96"/>
        <v>#N/A</v>
      </c>
      <c r="H110" s="2" t="e">
        <f t="shared" si="96"/>
        <v>#N/A</v>
      </c>
      <c r="I110" s="2" t="e">
        <f t="shared" si="96"/>
        <v>#N/A</v>
      </c>
      <c r="J110" s="2" t="e">
        <f t="shared" si="96"/>
        <v>#N/A</v>
      </c>
      <c r="K110" s="2" t="e">
        <f t="shared" si="96"/>
        <v>#N/A</v>
      </c>
      <c r="L110" s="2" t="e">
        <f t="shared" si="96"/>
        <v>#N/A</v>
      </c>
    </row>
    <row r="111" spans="1:12" hidden="1" x14ac:dyDescent="0.3">
      <c r="A111" s="2">
        <v>14</v>
      </c>
      <c r="C111" s="2" t="e">
        <f t="shared" ref="C111:L111" si="97">(C$73-C16)/C$238*C$72*$B272</f>
        <v>#N/A</v>
      </c>
      <c r="D111" s="2" t="e">
        <f t="shared" si="97"/>
        <v>#N/A</v>
      </c>
      <c r="E111" s="2" t="e">
        <f t="shared" si="97"/>
        <v>#N/A</v>
      </c>
      <c r="F111" s="2" t="e">
        <f t="shared" si="97"/>
        <v>#N/A</v>
      </c>
      <c r="G111" s="2" t="e">
        <f t="shared" si="97"/>
        <v>#N/A</v>
      </c>
      <c r="H111" s="2" t="e">
        <f t="shared" si="97"/>
        <v>#N/A</v>
      </c>
      <c r="I111" s="2" t="e">
        <f t="shared" si="97"/>
        <v>#N/A</v>
      </c>
      <c r="J111" s="2" t="e">
        <f t="shared" si="97"/>
        <v>#N/A</v>
      </c>
      <c r="K111" s="2" t="e">
        <f t="shared" si="97"/>
        <v>#N/A</v>
      </c>
      <c r="L111" s="2" t="e">
        <f t="shared" si="97"/>
        <v>#N/A</v>
      </c>
    </row>
    <row r="112" spans="1:12" hidden="1" x14ac:dyDescent="0.3">
      <c r="A112" s="2">
        <v>15</v>
      </c>
      <c r="C112" s="2" t="e">
        <f t="shared" ref="C112:L112" si="98">(C$73-C17)/C$238*C$72*$B273</f>
        <v>#N/A</v>
      </c>
      <c r="D112" s="2" t="e">
        <f t="shared" si="98"/>
        <v>#N/A</v>
      </c>
      <c r="E112" s="2" t="e">
        <f t="shared" si="98"/>
        <v>#N/A</v>
      </c>
      <c r="F112" s="2" t="e">
        <f t="shared" si="98"/>
        <v>#N/A</v>
      </c>
      <c r="G112" s="2" t="e">
        <f t="shared" si="98"/>
        <v>#N/A</v>
      </c>
      <c r="H112" s="2" t="e">
        <f t="shared" si="98"/>
        <v>#N/A</v>
      </c>
      <c r="I112" s="2" t="e">
        <f t="shared" si="98"/>
        <v>#N/A</v>
      </c>
      <c r="J112" s="2" t="e">
        <f t="shared" si="98"/>
        <v>#N/A</v>
      </c>
      <c r="K112" s="2" t="e">
        <f t="shared" si="98"/>
        <v>#N/A</v>
      </c>
      <c r="L112" s="2" t="e">
        <f t="shared" si="98"/>
        <v>#N/A</v>
      </c>
    </row>
    <row r="113" spans="1:12" hidden="1" x14ac:dyDescent="0.3">
      <c r="A113" s="2">
        <v>16</v>
      </c>
      <c r="C113" s="2" t="e">
        <f t="shared" ref="C113:L113" si="99">(C$73-C18)/C$238*C$72*$B274</f>
        <v>#N/A</v>
      </c>
      <c r="D113" s="2" t="e">
        <f t="shared" si="99"/>
        <v>#N/A</v>
      </c>
      <c r="E113" s="2" t="e">
        <f t="shared" si="99"/>
        <v>#N/A</v>
      </c>
      <c r="F113" s="2" t="e">
        <f t="shared" si="99"/>
        <v>#N/A</v>
      </c>
      <c r="G113" s="2" t="e">
        <f t="shared" si="99"/>
        <v>#N/A</v>
      </c>
      <c r="H113" s="2" t="e">
        <f t="shared" si="99"/>
        <v>#N/A</v>
      </c>
      <c r="I113" s="2" t="e">
        <f t="shared" si="99"/>
        <v>#N/A</v>
      </c>
      <c r="J113" s="2" t="e">
        <f t="shared" si="99"/>
        <v>#N/A</v>
      </c>
      <c r="K113" s="2" t="e">
        <f t="shared" si="99"/>
        <v>#N/A</v>
      </c>
      <c r="L113" s="2" t="e">
        <f t="shared" si="99"/>
        <v>#N/A</v>
      </c>
    </row>
    <row r="114" spans="1:12" hidden="1" x14ac:dyDescent="0.3">
      <c r="A114" s="2">
        <v>17</v>
      </c>
      <c r="C114" s="2" t="e">
        <f t="shared" ref="C114:L114" si="100">(C$73-C19)/C$238*C$72*$B275</f>
        <v>#N/A</v>
      </c>
      <c r="D114" s="2" t="e">
        <f t="shared" si="100"/>
        <v>#N/A</v>
      </c>
      <c r="E114" s="2" t="e">
        <f t="shared" si="100"/>
        <v>#N/A</v>
      </c>
      <c r="F114" s="2" t="e">
        <f t="shared" si="100"/>
        <v>#N/A</v>
      </c>
      <c r="G114" s="2" t="e">
        <f t="shared" si="100"/>
        <v>#N/A</v>
      </c>
      <c r="H114" s="2" t="e">
        <f t="shared" si="100"/>
        <v>#N/A</v>
      </c>
      <c r="I114" s="2" t="e">
        <f t="shared" si="100"/>
        <v>#N/A</v>
      </c>
      <c r="J114" s="2" t="e">
        <f t="shared" si="100"/>
        <v>#N/A</v>
      </c>
      <c r="K114" s="2" t="e">
        <f t="shared" si="100"/>
        <v>#N/A</v>
      </c>
      <c r="L114" s="2" t="e">
        <f t="shared" si="100"/>
        <v>#N/A</v>
      </c>
    </row>
    <row r="115" spans="1:12" hidden="1" x14ac:dyDescent="0.3">
      <c r="A115" s="2">
        <v>18</v>
      </c>
      <c r="C115" s="2" t="e">
        <f t="shared" ref="C115:L115" si="101">(C$73-C20)/C$238*C$72*$B276</f>
        <v>#N/A</v>
      </c>
      <c r="D115" s="2" t="e">
        <f t="shared" si="101"/>
        <v>#N/A</v>
      </c>
      <c r="E115" s="2" t="e">
        <f t="shared" si="101"/>
        <v>#N/A</v>
      </c>
      <c r="F115" s="2" t="e">
        <f t="shared" si="101"/>
        <v>#N/A</v>
      </c>
      <c r="G115" s="2" t="e">
        <f t="shared" si="101"/>
        <v>#N/A</v>
      </c>
      <c r="H115" s="2" t="e">
        <f t="shared" si="101"/>
        <v>#N/A</v>
      </c>
      <c r="I115" s="2" t="e">
        <f t="shared" si="101"/>
        <v>#N/A</v>
      </c>
      <c r="J115" s="2" t="e">
        <f t="shared" si="101"/>
        <v>#N/A</v>
      </c>
      <c r="K115" s="2" t="e">
        <f t="shared" si="101"/>
        <v>#N/A</v>
      </c>
      <c r="L115" s="2" t="e">
        <f t="shared" si="101"/>
        <v>#N/A</v>
      </c>
    </row>
    <row r="116" spans="1:12" hidden="1" x14ac:dyDescent="0.3">
      <c r="A116" s="2">
        <v>19</v>
      </c>
      <c r="C116" s="2" t="e">
        <f t="shared" ref="C116:L116" si="102">(C$73-C21)/C$238*C$72*$B277</f>
        <v>#N/A</v>
      </c>
      <c r="D116" s="2" t="e">
        <f t="shared" si="102"/>
        <v>#N/A</v>
      </c>
      <c r="E116" s="2" t="e">
        <f t="shared" si="102"/>
        <v>#N/A</v>
      </c>
      <c r="F116" s="2" t="e">
        <f t="shared" si="102"/>
        <v>#N/A</v>
      </c>
      <c r="G116" s="2" t="e">
        <f t="shared" si="102"/>
        <v>#N/A</v>
      </c>
      <c r="H116" s="2" t="e">
        <f t="shared" si="102"/>
        <v>#N/A</v>
      </c>
      <c r="I116" s="2" t="e">
        <f t="shared" si="102"/>
        <v>#N/A</v>
      </c>
      <c r="J116" s="2" t="e">
        <f t="shared" si="102"/>
        <v>#N/A</v>
      </c>
      <c r="K116" s="2" t="e">
        <f t="shared" si="102"/>
        <v>#N/A</v>
      </c>
      <c r="L116" s="2" t="e">
        <f t="shared" si="102"/>
        <v>#N/A</v>
      </c>
    </row>
    <row r="117" spans="1:12" hidden="1" x14ac:dyDescent="0.3">
      <c r="A117" s="2">
        <v>20</v>
      </c>
      <c r="C117" s="2" t="e">
        <f t="shared" ref="C117:L117" si="103">(C$73-C22)/C$238*C$72*$B278</f>
        <v>#N/A</v>
      </c>
      <c r="D117" s="2" t="e">
        <f t="shared" si="103"/>
        <v>#N/A</v>
      </c>
      <c r="E117" s="2" t="e">
        <f t="shared" si="103"/>
        <v>#N/A</v>
      </c>
      <c r="F117" s="2" t="e">
        <f t="shared" si="103"/>
        <v>#N/A</v>
      </c>
      <c r="G117" s="2" t="e">
        <f t="shared" si="103"/>
        <v>#N/A</v>
      </c>
      <c r="H117" s="2" t="e">
        <f t="shared" si="103"/>
        <v>#N/A</v>
      </c>
      <c r="I117" s="2" t="e">
        <f t="shared" si="103"/>
        <v>#N/A</v>
      </c>
      <c r="J117" s="2" t="e">
        <f t="shared" si="103"/>
        <v>#N/A</v>
      </c>
      <c r="K117" s="2" t="e">
        <f t="shared" si="103"/>
        <v>#N/A</v>
      </c>
      <c r="L117" s="2" t="e">
        <f t="shared" si="103"/>
        <v>#N/A</v>
      </c>
    </row>
    <row r="118" spans="1:12" hidden="1" x14ac:dyDescent="0.3"/>
    <row r="119" spans="1:12" hidden="1" x14ac:dyDescent="0.3">
      <c r="A119" s="12" t="s">
        <v>26</v>
      </c>
      <c r="C119" s="11">
        <f t="array" ref="C119">SUM(IF(ISNUMBER(C$76:C$95),C$76:C$95*C$76:C$95*C26:C45^2))</f>
        <v>2.3170719378010753E-7</v>
      </c>
      <c r="D119" s="11">
        <f t="array" ref="D119">SUM(IF(ISNUMBER(D$76:D$95),D$76:D$95*D$76:D$95*D26:D45^2))</f>
        <v>5.5897646808775742E-10</v>
      </c>
      <c r="E119" s="11">
        <f t="array" ref="E119">SUM(IF(ISNUMBER(E$76:E$95),E$76:E$95*E$76:E$95*E26:E45^2))</f>
        <v>7.6176314341007764E-26</v>
      </c>
      <c r="F119" s="11">
        <f t="array" ref="F119">SUM(IF(ISNUMBER(F$76:F$95),F$76:F$95*F$76:F$95*F26:F45^2))</f>
        <v>1.6910756334718144E-14</v>
      </c>
      <c r="G119" s="11">
        <f t="array" ref="G119">SUM(IF(ISNUMBER(G$76:G$95),G$76:G$95*G$76:G$95*G26:G45^2))</f>
        <v>6.3792547182241421E-12</v>
      </c>
      <c r="H119" s="11">
        <f t="array" ref="H119">SUM(IF(ISNUMBER(H$76:H$95),H$76:H$95*H$76:H$95*H26:H45^2))</f>
        <v>0</v>
      </c>
      <c r="I119" s="11">
        <f t="array" ref="I119">SUM(IF(ISNUMBER(I$76:I$95),I$76:I$95*I$76:I$95*I26:I45^2))</f>
        <v>0</v>
      </c>
      <c r="J119" s="11">
        <f t="array" ref="J119">SUM(IF(ISNUMBER(J$76:J$95),J$76:J$95*J$76:J$95*J26:J45^2))</f>
        <v>0</v>
      </c>
      <c r="K119" s="11">
        <f t="array" ref="K119">SUM(IF(ISNUMBER(K$76:K$95),K$76:K$95*K$76:K$95*K26:K45^2))</f>
        <v>0</v>
      </c>
      <c r="L119" s="11">
        <f t="array" ref="L119">SUM(IF(ISNUMBER(L$76:L$95),L$76:L$95*L$76:L$95*L26:L45^2))</f>
        <v>0</v>
      </c>
    </row>
    <row r="120" spans="1:12" hidden="1" x14ac:dyDescent="0.3">
      <c r="A120" s="12" t="s">
        <v>27</v>
      </c>
      <c r="C120" s="11">
        <f t="array" ref="C120">SUM(IF(ISNUMBER(C$76:C$95),C$76:C$95*C$98:C$117*C26:C45^2))</f>
        <v>6.4143662002696792E-4</v>
      </c>
      <c r="D120" s="11">
        <f t="array" ref="D120">SUM(IF(ISNUMBER(D$76:D$95),D$76:D$95*D$98:D$117*D26:D45^2))</f>
        <v>2.7524137496670348E-4</v>
      </c>
      <c r="E120" s="11">
        <f t="array" ref="E120">SUM(IF(ISNUMBER(E$76:E$95),E$76:E$95*E$98:E$117*E26:E45^2))</f>
        <v>5.8106680916900434E-12</v>
      </c>
      <c r="F120" s="11">
        <f t="array" ref="F120">SUM(IF(ISNUMBER(F$76:F$95),F$76:F$95*F$98:F$117*F26:F45^2))</f>
        <v>2.4466109193142822E-6</v>
      </c>
      <c r="G120" s="11">
        <f t="array" ref="G120">SUM(IF(ISNUMBER(G$76:G$95),G$76:G$95*G$98:G$117*G26:G45^2))</f>
        <v>2.6520026620547157E-5</v>
      </c>
      <c r="H120" s="11">
        <f t="array" ref="H120">SUM(IF(ISNUMBER(H$76:H$95),H$76:H$95*H$98:H$117*H26:H45^2))</f>
        <v>0</v>
      </c>
      <c r="I120" s="11">
        <f t="array" ref="I120">SUM(IF(ISNUMBER(I$76:I$95),I$76:I$95*I$98:I$117*I26:I45^2))</f>
        <v>0</v>
      </c>
      <c r="J120" s="11">
        <f t="array" ref="J120">SUM(IF(ISNUMBER(J$76:J$95),J$76:J$95*J$98:J$117*J26:J45^2))</f>
        <v>0</v>
      </c>
      <c r="K120" s="11">
        <f t="array" ref="K120">SUM(IF(ISNUMBER(K$76:K$95),K$76:K$95*K$98:K$117*K26:K45^2))</f>
        <v>0</v>
      </c>
      <c r="L120" s="11">
        <f t="array" ref="L120">SUM(IF(ISNUMBER(L$76:L$95),L$76:L$95*L$98:L$117*L26:L45^2))</f>
        <v>0</v>
      </c>
    </row>
    <row r="121" spans="1:12" hidden="1" x14ac:dyDescent="0.3">
      <c r="A121" s="12" t="s">
        <v>28</v>
      </c>
      <c r="C121" s="11">
        <f t="array" ref="C121">SUM(IF(ISNUMBER(C$76:C$95),C$98:C$117*C$98:C$117*C26:C45^2))</f>
        <v>8.1068977347962239</v>
      </c>
      <c r="D121" s="11">
        <f t="array" ref="D121">SUM(IF(ISNUMBER(D$76:D$95),D$98:D$117*D$98:D$117*D26:D45^2))</f>
        <v>251.82438908630417</v>
      </c>
      <c r="E121" s="11">
        <f t="array" ref="E121">SUM(IF(ISNUMBER(E$76:E$95),E$98:E$117*E$98:E$117*E26:E45^2))</f>
        <v>690.47897770886709</v>
      </c>
      <c r="F121" s="11">
        <f t="array" ref="F121">SUM(IF(ISNUMBER(F$76:F$95),F$98:F$117*F$98:F$117*F26:F45^2))</f>
        <v>540.0444348682845</v>
      </c>
      <c r="G121" s="11">
        <f t="array" ref="G121">SUM(IF(ISNUMBER(G$76:G$95),G$98:G$117*G$98:G$117*G26:G45^2))</f>
        <v>178.1107036059621</v>
      </c>
      <c r="H121" s="11">
        <f t="array" ref="H121">SUM(IF(ISNUMBER(H$76:H$95),H$98:H$117*H$98:H$117*H26:H45^2))</f>
        <v>0</v>
      </c>
      <c r="I121" s="11">
        <f t="array" ref="I121">SUM(IF(ISNUMBER(I$76:I$95),I$98:I$117*I$98:I$117*I26:I45^2))</f>
        <v>0</v>
      </c>
      <c r="J121" s="11">
        <f t="array" ref="J121">SUM(IF(ISNUMBER(J$76:J$95),J$98:J$117*J$98:J$117*J26:J45^2))</f>
        <v>0</v>
      </c>
      <c r="K121" s="11">
        <f t="array" ref="K121">SUM(IF(ISNUMBER(K$76:K$95),K$98:K$117*K$98:K$117*K26:K45^2))</f>
        <v>0</v>
      </c>
      <c r="L121" s="11">
        <f t="array" ref="L121">SUM(IF(ISNUMBER(L$76:L$95),L$98:L$117*L$98:L$117*L26:L45^2))</f>
        <v>0</v>
      </c>
    </row>
    <row r="122" spans="1:12" ht="15" hidden="1" thickBot="1" x14ac:dyDescent="0.35"/>
    <row r="123" spans="1:12" ht="15.6" hidden="1" x14ac:dyDescent="0.3">
      <c r="A123" s="1" t="s">
        <v>29</v>
      </c>
      <c r="C123" s="13">
        <f>C119</f>
        <v>2.3170719378010753E-7</v>
      </c>
      <c r="D123" s="14">
        <f>C120</f>
        <v>6.4143662002696792E-4</v>
      </c>
      <c r="E123" s="13">
        <f>E119</f>
        <v>7.6176314341007764E-26</v>
      </c>
      <c r="F123" s="14">
        <f>E120</f>
        <v>5.8106680916900434E-12</v>
      </c>
      <c r="G123" s="13">
        <f>G119</f>
        <v>6.3792547182241421E-12</v>
      </c>
      <c r="H123" s="14">
        <f>G120</f>
        <v>2.6520026620547157E-5</v>
      </c>
      <c r="I123" s="13">
        <f>I119</f>
        <v>0</v>
      </c>
      <c r="J123" s="14">
        <f>I120</f>
        <v>0</v>
      </c>
      <c r="K123" s="13">
        <f>K119</f>
        <v>0</v>
      </c>
      <c r="L123" s="14">
        <f>K120</f>
        <v>0</v>
      </c>
    </row>
    <row r="124" spans="1:12" ht="15" hidden="1" thickBot="1" x14ac:dyDescent="0.35">
      <c r="C124" s="15">
        <f>C120</f>
        <v>6.4143662002696792E-4</v>
      </c>
      <c r="D124" s="16">
        <f>C121</f>
        <v>8.1068977347962239</v>
      </c>
      <c r="E124" s="15">
        <f>E120</f>
        <v>5.8106680916900434E-12</v>
      </c>
      <c r="F124" s="16">
        <f>E121</f>
        <v>690.47897770886709</v>
      </c>
      <c r="G124" s="15">
        <f>G120</f>
        <v>2.6520026620547157E-5</v>
      </c>
      <c r="H124" s="16">
        <f>G121</f>
        <v>178.1107036059621</v>
      </c>
      <c r="I124" s="15">
        <f>I120</f>
        <v>0</v>
      </c>
      <c r="J124" s="16">
        <f>I121</f>
        <v>0</v>
      </c>
      <c r="K124" s="15">
        <f>K120</f>
        <v>0</v>
      </c>
      <c r="L124" s="16">
        <f>K121</f>
        <v>0</v>
      </c>
    </row>
    <row r="125" spans="1:12" ht="15" hidden="1" thickBot="1" x14ac:dyDescent="0.35"/>
    <row r="126" spans="1:12" ht="15.6" hidden="1" x14ac:dyDescent="0.3">
      <c r="A126" s="1" t="s">
        <v>30</v>
      </c>
      <c r="C126" s="13">
        <f>D119</f>
        <v>5.5897646808775742E-10</v>
      </c>
      <c r="D126" s="14">
        <f>D120</f>
        <v>2.7524137496670348E-4</v>
      </c>
      <c r="E126" s="13">
        <f>F119</f>
        <v>1.6910756334718144E-14</v>
      </c>
      <c r="F126" s="14">
        <f>F120</f>
        <v>2.4466109193142822E-6</v>
      </c>
      <c r="G126" s="13">
        <f>H119</f>
        <v>0</v>
      </c>
      <c r="H126" s="14">
        <f>H120</f>
        <v>0</v>
      </c>
      <c r="I126" s="13">
        <f>J119</f>
        <v>0</v>
      </c>
      <c r="J126" s="14">
        <f>J120</f>
        <v>0</v>
      </c>
      <c r="K126" s="13">
        <f>L119</f>
        <v>0</v>
      </c>
      <c r="L126" s="14">
        <f>L120</f>
        <v>0</v>
      </c>
    </row>
    <row r="127" spans="1:12" ht="15" hidden="1" thickBot="1" x14ac:dyDescent="0.35">
      <c r="C127" s="15">
        <f>D120</f>
        <v>2.7524137496670348E-4</v>
      </c>
      <c r="D127" s="16">
        <f>D121</f>
        <v>251.82438908630417</v>
      </c>
      <c r="E127" s="15">
        <f>F120</f>
        <v>2.4466109193142822E-6</v>
      </c>
      <c r="F127" s="16">
        <f>F121</f>
        <v>540.0444348682845</v>
      </c>
      <c r="G127" s="15">
        <f>H120</f>
        <v>0</v>
      </c>
      <c r="H127" s="16">
        <f>H121</f>
        <v>0</v>
      </c>
      <c r="I127" s="15">
        <f>J120</f>
        <v>0</v>
      </c>
      <c r="J127" s="16">
        <f>J121</f>
        <v>0</v>
      </c>
      <c r="K127" s="15">
        <f>L120</f>
        <v>0</v>
      </c>
      <c r="L127" s="16">
        <f>L121</f>
        <v>0</v>
      </c>
    </row>
    <row r="128" spans="1:12" ht="15" hidden="1" thickBot="1" x14ac:dyDescent="0.35"/>
    <row r="129" spans="1:12" hidden="1" x14ac:dyDescent="0.3">
      <c r="A129" s="1" t="s">
        <v>31</v>
      </c>
      <c r="C129" s="17">
        <f t="array" ref="C129:D130">MINVERSE(C123:D124)</f>
        <v>5526228.6196255516</v>
      </c>
      <c r="D129" s="18">
        <v>-437.24807234885037</v>
      </c>
      <c r="E129" s="17">
        <f t="array" ref="E129:F130">MINVERSE(E123:F124)</f>
        <v>3.6660757854360196E+25</v>
      </c>
      <c r="F129" s="18">
        <v>-308515541759.65796</v>
      </c>
      <c r="G129" s="17">
        <f t="array" ref="G129:H130">MINVERSE(G123:H124)</f>
        <v>411434488376.27466</v>
      </c>
      <c r="H129" s="18">
        <v>-61261.077315651906</v>
      </c>
      <c r="I129" s="17" t="e">
        <f t="array" ref="I129:J130">MINVERSE(I123:J124)</f>
        <v>#NUM!</v>
      </c>
      <c r="J129" s="18" t="e">
        <v>#NUM!</v>
      </c>
      <c r="K129" s="17" t="e">
        <f t="array" ref="K129:L130">MINVERSE(K123:L124)</f>
        <v>#NUM!</v>
      </c>
      <c r="L129" s="18" t="e">
        <v>#NUM!</v>
      </c>
    </row>
    <row r="130" spans="1:12" ht="15" hidden="1" thickBot="1" x14ac:dyDescent="0.35">
      <c r="A130" s="1"/>
      <c r="C130" s="19">
        <v>-437.24807234885037</v>
      </c>
      <c r="D130" s="20">
        <v>0.15794783251610114</v>
      </c>
      <c r="E130" s="19">
        <v>-308515541759.65796</v>
      </c>
      <c r="F130" s="20">
        <v>4.0445567561809464E-3</v>
      </c>
      <c r="G130" s="19">
        <v>-61261.077315651899</v>
      </c>
      <c r="H130" s="20">
        <v>1.4736034096081289E-2</v>
      </c>
      <c r="I130" s="19" t="e">
        <v>#NUM!</v>
      </c>
      <c r="J130" s="20" t="e">
        <v>#NUM!</v>
      </c>
      <c r="K130" s="19" t="e">
        <v>#NUM!</v>
      </c>
      <c r="L130" s="20" t="e">
        <v>#NUM!</v>
      </c>
    </row>
    <row r="131" spans="1:12" ht="15" hidden="1" thickBot="1" x14ac:dyDescent="0.35">
      <c r="A131" s="1"/>
    </row>
    <row r="132" spans="1:12" hidden="1" x14ac:dyDescent="0.3">
      <c r="A132" s="1" t="s">
        <v>32</v>
      </c>
      <c r="C132" s="17">
        <f t="array" ref="C132:D133">MINVERSE(C126:D127)</f>
        <v>3873858235.3105612</v>
      </c>
      <c r="D132" s="18">
        <v>-4234.0857888373439</v>
      </c>
      <c r="E132" s="17">
        <f t="array" ref="E132:F133">MINVERSE(E126:F127)</f>
        <v>171624934837134.78</v>
      </c>
      <c r="F132" s="18">
        <v>-777527.57456254249</v>
      </c>
      <c r="G132" s="17" t="e">
        <f t="array" ref="G132:H133">MINVERSE(G126:H127)</f>
        <v>#NUM!</v>
      </c>
      <c r="H132" s="18" t="e">
        <v>#NUM!</v>
      </c>
      <c r="I132" s="17" t="e">
        <f t="array" ref="I132:J133">MINVERSE(I126:J127)</f>
        <v>#NUM!</v>
      </c>
      <c r="J132" s="18" t="e">
        <v>#NUM!</v>
      </c>
      <c r="K132" s="17" t="e">
        <f t="array" ref="K132:L133">MINVERSE(K126:L127)</f>
        <v>#NUM!</v>
      </c>
      <c r="L132" s="18" t="e">
        <v>#NUM!</v>
      </c>
    </row>
    <row r="133" spans="1:12" ht="15" hidden="1" thickBot="1" x14ac:dyDescent="0.35">
      <c r="A133" s="1"/>
      <c r="C133" s="19">
        <v>-4234.0857888373439</v>
      </c>
      <c r="D133" s="20">
        <v>8.5988319165720469E-3</v>
      </c>
      <c r="E133" s="19">
        <v>-777527.57456254237</v>
      </c>
      <c r="F133" s="20">
        <v>5.3742012075368049E-3</v>
      </c>
      <c r="G133" s="19" t="e">
        <v>#NUM!</v>
      </c>
      <c r="H133" s="20" t="e">
        <v>#NUM!</v>
      </c>
      <c r="I133" s="19" t="e">
        <v>#NUM!</v>
      </c>
      <c r="J133" s="20" t="e">
        <v>#NUM!</v>
      </c>
      <c r="K133" s="19" t="e">
        <v>#NUM!</v>
      </c>
      <c r="L133" s="20" t="e">
        <v>#NUM!</v>
      </c>
    </row>
    <row r="134" spans="1:12" hidden="1" x14ac:dyDescent="0.3"/>
    <row r="135" spans="1:12" hidden="1" x14ac:dyDescent="0.3">
      <c r="A135" s="1" t="s">
        <v>33</v>
      </c>
      <c r="C135" s="2">
        <f>SQRT(C129)*C$242</f>
        <v>55.502239566867594</v>
      </c>
      <c r="E135" s="2">
        <f>SQRT(E129)*E$242</f>
        <v>345874738574.23254</v>
      </c>
      <c r="G135" s="2">
        <f>SQRT(G129)*G$242</f>
        <v>32072.517748345526</v>
      </c>
      <c r="I135" s="2" t="e">
        <f>SQRT(I129)*I$242</f>
        <v>#NUM!</v>
      </c>
      <c r="K135" s="2" t="e">
        <f>SQRT(K129)*K$242</f>
        <v>#NUM!</v>
      </c>
    </row>
    <row r="136" spans="1:12" hidden="1" x14ac:dyDescent="0.3">
      <c r="A136" s="1" t="s">
        <v>34</v>
      </c>
      <c r="C136" s="2">
        <f>SQRT(D130)*C$242</f>
        <v>9.3832420407715649E-3</v>
      </c>
      <c r="E136" s="2">
        <f>SQRT(F130)*E$242</f>
        <v>3.6329012394546683E-3</v>
      </c>
      <c r="G136" s="2">
        <f>SQRT(H130)*G$242</f>
        <v>6.0697809217727921E-3</v>
      </c>
      <c r="I136" s="2" t="e">
        <f>SQRT(J130)*I$242</f>
        <v>#NUM!</v>
      </c>
      <c r="K136" s="2" t="e">
        <f>SQRT(L130)*K$242</f>
        <v>#NUM!</v>
      </c>
    </row>
    <row r="137" spans="1:12" hidden="1" x14ac:dyDescent="0.3"/>
    <row r="138" spans="1:12" hidden="1" x14ac:dyDescent="0.3">
      <c r="A138" s="1" t="s">
        <v>35</v>
      </c>
      <c r="D138" s="2">
        <f>SQRT(C132)*D$242</f>
        <v>1789.0222731274398</v>
      </c>
      <c r="F138" s="2">
        <f>SQRT(E132)*F$242</f>
        <v>725146.88861732092</v>
      </c>
      <c r="H138" s="2" t="e">
        <f>SQRT(G132)*H$242</f>
        <v>#NUM!</v>
      </c>
      <c r="J138" s="2" t="e">
        <f>SQRT(I132)*J$242</f>
        <v>#NUM!</v>
      </c>
      <c r="L138" s="2" t="e">
        <f>SQRT(K132)*L$242</f>
        <v>#NUM!</v>
      </c>
    </row>
    <row r="139" spans="1:12" hidden="1" x14ac:dyDescent="0.3">
      <c r="A139" s="1" t="s">
        <v>36</v>
      </c>
      <c r="D139" s="2">
        <f>SQRT(D133)*D$242</f>
        <v>2.6654075012488023E-3</v>
      </c>
      <c r="F139" s="2">
        <f>SQRT(F133)*F$242</f>
        <v>4.0578197940398129E-3</v>
      </c>
      <c r="H139" s="2" t="e">
        <f>SQRT(H133)*H$242</f>
        <v>#NUM!</v>
      </c>
      <c r="J139" s="2" t="e">
        <f>SQRT(J133)*J$242</f>
        <v>#NUM!</v>
      </c>
      <c r="L139" s="2" t="e">
        <f>SQRT(L133)*L$242</f>
        <v>#NUM!</v>
      </c>
    </row>
    <row r="140" spans="1:12" hidden="1" x14ac:dyDescent="0.3"/>
    <row r="141" spans="1:12" hidden="1" x14ac:dyDescent="0.3"/>
    <row r="142" spans="1:12" hidden="1" x14ac:dyDescent="0.3">
      <c r="A142" s="2" t="s">
        <v>37</v>
      </c>
    </row>
    <row r="143" spans="1:12" hidden="1" x14ac:dyDescent="0.3">
      <c r="A143" s="2" t="s">
        <v>38</v>
      </c>
      <c r="B143" s="2">
        <f>MAX(B259:B278)*1.05</f>
        <v>22.05</v>
      </c>
    </row>
    <row r="144" spans="1:12" hidden="1" x14ac:dyDescent="0.3">
      <c r="A144" s="2" t="s">
        <v>39</v>
      </c>
      <c r="B144" s="2">
        <v>20</v>
      </c>
    </row>
    <row r="145" spans="1:14" hidden="1" x14ac:dyDescent="0.3">
      <c r="A145" s="2" t="s">
        <v>40</v>
      </c>
      <c r="B145" s="2">
        <f>B143/B144</f>
        <v>1.1025</v>
      </c>
    </row>
    <row r="146" spans="1:14" hidden="1" x14ac:dyDescent="0.3">
      <c r="B146" s="2" t="s">
        <v>5</v>
      </c>
      <c r="C146" s="2" t="s">
        <v>41</v>
      </c>
      <c r="D146" s="2" t="s">
        <v>41</v>
      </c>
      <c r="E146" s="2" t="s">
        <v>41</v>
      </c>
      <c r="F146" s="2" t="s">
        <v>41</v>
      </c>
      <c r="G146" s="2" t="s">
        <v>41</v>
      </c>
      <c r="H146" s="2" t="s">
        <v>41</v>
      </c>
      <c r="I146" s="2" t="s">
        <v>41</v>
      </c>
      <c r="J146" s="2" t="s">
        <v>41</v>
      </c>
      <c r="K146" s="2" t="s">
        <v>41</v>
      </c>
      <c r="L146" s="2" t="s">
        <v>41</v>
      </c>
      <c r="N146" s="2" t="str">
        <f>$F$227&amp;" NLS"</f>
        <v>exp1 NLS</v>
      </c>
    </row>
    <row r="147" spans="1:14" hidden="1" x14ac:dyDescent="0.3">
      <c r="B147" s="2">
        <v>0</v>
      </c>
      <c r="C147" s="7">
        <f t="shared" ref="C147:L156" si="104">C$258*C$257*C$237*(1-EXP(-C$238*$B147/(C$257*C$237)))</f>
        <v>0</v>
      </c>
      <c r="D147" s="7">
        <f t="shared" si="104"/>
        <v>0</v>
      </c>
      <c r="E147" s="7">
        <f t="shared" si="104"/>
        <v>0</v>
      </c>
      <c r="F147" s="7">
        <f t="shared" si="104"/>
        <v>0</v>
      </c>
      <c r="G147" s="7">
        <f t="shared" si="104"/>
        <v>0</v>
      </c>
      <c r="H147" s="7" t="e">
        <f t="shared" si="104"/>
        <v>#DIV/0!</v>
      </c>
      <c r="I147" s="7" t="e">
        <f t="shared" si="104"/>
        <v>#DIV/0!</v>
      </c>
      <c r="J147" s="7" t="e">
        <f t="shared" si="104"/>
        <v>#DIV/0!</v>
      </c>
      <c r="K147" s="7" t="e">
        <f t="shared" si="104"/>
        <v>#DIV/0!</v>
      </c>
      <c r="L147" s="7" t="e">
        <f t="shared" si="104"/>
        <v>#DIV/0!</v>
      </c>
      <c r="N147" s="7">
        <f>INDEX($C$147:$L$167,ROW()-ROW($N$146),MATCH($F$227,$C$232:$L$232,0))</f>
        <v>0</v>
      </c>
    </row>
    <row r="148" spans="1:14" hidden="1" x14ac:dyDescent="0.3">
      <c r="B148" s="2">
        <f t="shared" ref="B148:B167" si="105">B147+$B$145</f>
        <v>1.1025</v>
      </c>
      <c r="C148" s="7">
        <f t="shared" si="104"/>
        <v>7.6241368154858264</v>
      </c>
      <c r="D148" s="7">
        <f t="shared" si="104"/>
        <v>3.2980282870445081</v>
      </c>
      <c r="E148" s="7">
        <f t="shared" si="104"/>
        <v>1.185257605195319</v>
      </c>
      <c r="F148" s="7">
        <f t="shared" si="104"/>
        <v>3.3339719180745737</v>
      </c>
      <c r="G148" s="7">
        <f t="shared" si="104"/>
        <v>4.3802947155524965</v>
      </c>
      <c r="H148" s="7" t="e">
        <f t="shared" si="104"/>
        <v>#DIV/0!</v>
      </c>
      <c r="I148" s="7" t="e">
        <f t="shared" si="104"/>
        <v>#DIV/0!</v>
      </c>
      <c r="J148" s="7" t="e">
        <f t="shared" si="104"/>
        <v>#DIV/0!</v>
      </c>
      <c r="K148" s="7" t="e">
        <f t="shared" si="104"/>
        <v>#DIV/0!</v>
      </c>
      <c r="L148" s="7" t="e">
        <f t="shared" si="104"/>
        <v>#DIV/0!</v>
      </c>
      <c r="N148" s="7">
        <f t="shared" ref="N148:N167" si="106">INDEX($C$147:$L$167,ROW()-ROW($M$146),MATCH($F$227,$C$232:$L$232,0))</f>
        <v>7.6241368154858264</v>
      </c>
    </row>
    <row r="149" spans="1:14" hidden="1" x14ac:dyDescent="0.3">
      <c r="B149" s="2">
        <f t="shared" si="105"/>
        <v>2.2050000000000001</v>
      </c>
      <c r="C149" s="7">
        <f t="shared" si="104"/>
        <v>13.932418125957767</v>
      </c>
      <c r="D149" s="7">
        <f t="shared" si="104"/>
        <v>6.5150862828818425</v>
      </c>
      <c r="E149" s="7">
        <f t="shared" si="104"/>
        <v>2.3705133998889965</v>
      </c>
      <c r="F149" s="7">
        <f t="shared" si="104"/>
        <v>6.6642317229989967</v>
      </c>
      <c r="G149" s="7">
        <f t="shared" si="104"/>
        <v>8.6982913699648829</v>
      </c>
      <c r="H149" s="7" t="e">
        <f t="shared" si="104"/>
        <v>#DIV/0!</v>
      </c>
      <c r="I149" s="7" t="e">
        <f t="shared" si="104"/>
        <v>#DIV/0!</v>
      </c>
      <c r="J149" s="7" t="e">
        <f t="shared" si="104"/>
        <v>#DIV/0!</v>
      </c>
      <c r="K149" s="7" t="e">
        <f t="shared" si="104"/>
        <v>#DIV/0!</v>
      </c>
      <c r="L149" s="7" t="e">
        <f t="shared" si="104"/>
        <v>#DIV/0!</v>
      </c>
      <c r="N149" s="7">
        <f t="shared" si="106"/>
        <v>13.932418125957767</v>
      </c>
    </row>
    <row r="150" spans="1:14" hidden="1" x14ac:dyDescent="0.3">
      <c r="B150" s="2">
        <f t="shared" si="105"/>
        <v>3.3075000000000001</v>
      </c>
      <c r="C150" s="7">
        <f t="shared" si="104"/>
        <v>19.151948422321393</v>
      </c>
      <c r="D150" s="7">
        <f t="shared" si="104"/>
        <v>9.6531618989207608</v>
      </c>
      <c r="E150" s="7">
        <f t="shared" si="104"/>
        <v>3.5557673840810318</v>
      </c>
      <c r="F150" s="7">
        <f t="shared" si="104"/>
        <v>9.9907835479161058</v>
      </c>
      <c r="G150" s="7">
        <f t="shared" si="104"/>
        <v>12.954875987734118</v>
      </c>
      <c r="H150" s="7" t="e">
        <f t="shared" si="104"/>
        <v>#DIV/0!</v>
      </c>
      <c r="I150" s="7" t="e">
        <f t="shared" si="104"/>
        <v>#DIV/0!</v>
      </c>
      <c r="J150" s="7" t="e">
        <f t="shared" si="104"/>
        <v>#DIV/0!</v>
      </c>
      <c r="K150" s="7" t="e">
        <f t="shared" si="104"/>
        <v>#DIV/0!</v>
      </c>
      <c r="L150" s="7" t="e">
        <f t="shared" si="104"/>
        <v>#DIV/0!</v>
      </c>
      <c r="N150" s="7">
        <f t="shared" si="106"/>
        <v>19.151948422321393</v>
      </c>
    </row>
    <row r="151" spans="1:14" hidden="1" x14ac:dyDescent="0.3">
      <c r="B151" s="2">
        <f t="shared" si="105"/>
        <v>4.41</v>
      </c>
      <c r="C151" s="7">
        <f t="shared" si="104"/>
        <v>23.470636060653678</v>
      </c>
      <c r="D151" s="7">
        <f t="shared" si="104"/>
        <v>12.714194241116656</v>
      </c>
      <c r="E151" s="7">
        <f t="shared" si="104"/>
        <v>4.7410195576852807</v>
      </c>
      <c r="F151" s="7">
        <f t="shared" si="104"/>
        <v>13.313631521368105</v>
      </c>
      <c r="G151" s="7">
        <f t="shared" si="104"/>
        <v>17.150921992011362</v>
      </c>
      <c r="H151" s="7" t="e">
        <f t="shared" si="104"/>
        <v>#DIV/0!</v>
      </c>
      <c r="I151" s="7" t="e">
        <f t="shared" si="104"/>
        <v>#DIV/0!</v>
      </c>
      <c r="J151" s="7" t="e">
        <f t="shared" si="104"/>
        <v>#DIV/0!</v>
      </c>
      <c r="K151" s="7" t="e">
        <f t="shared" si="104"/>
        <v>#DIV/0!</v>
      </c>
      <c r="L151" s="7" t="e">
        <f t="shared" si="104"/>
        <v>#DIV/0!</v>
      </c>
      <c r="N151" s="7">
        <f t="shared" si="106"/>
        <v>23.470636060653678</v>
      </c>
    </row>
    <row r="152" spans="1:14" hidden="1" x14ac:dyDescent="0.3">
      <c r="B152" s="2">
        <f t="shared" si="105"/>
        <v>5.5125000000000002</v>
      </c>
      <c r="C152" s="7">
        <f t="shared" si="104"/>
        <v>27.043958152581762</v>
      </c>
      <c r="D152" s="7">
        <f t="shared" si="104"/>
        <v>15.700074808200196</v>
      </c>
      <c r="E152" s="7">
        <f t="shared" si="104"/>
        <v>5.9262699207878882</v>
      </c>
      <c r="F152" s="7">
        <f t="shared" si="104"/>
        <v>16.632779767299226</v>
      </c>
      <c r="G152" s="7">
        <f t="shared" si="104"/>
        <v>21.287290383822722</v>
      </c>
      <c r="H152" s="7" t="e">
        <f t="shared" si="104"/>
        <v>#DIV/0!</v>
      </c>
      <c r="I152" s="7" t="e">
        <f t="shared" si="104"/>
        <v>#DIV/0!</v>
      </c>
      <c r="J152" s="7" t="e">
        <f t="shared" si="104"/>
        <v>#DIV/0!</v>
      </c>
      <c r="K152" s="7" t="e">
        <f t="shared" si="104"/>
        <v>#DIV/0!</v>
      </c>
      <c r="L152" s="7" t="e">
        <f t="shared" si="104"/>
        <v>#DIV/0!</v>
      </c>
      <c r="N152" s="7">
        <f t="shared" si="106"/>
        <v>27.043958152581762</v>
      </c>
    </row>
    <row r="153" spans="1:14" hidden="1" x14ac:dyDescent="0.3">
      <c r="B153" s="2">
        <f t="shared" si="105"/>
        <v>6.6150000000000002</v>
      </c>
      <c r="C153" s="7">
        <f t="shared" si="104"/>
        <v>30.000557898145221</v>
      </c>
      <c r="D153" s="7">
        <f t="shared" si="104"/>
        <v>18.612648660488013</v>
      </c>
      <c r="E153" s="7">
        <f t="shared" si="104"/>
        <v>7.1115184733888537</v>
      </c>
      <c r="F153" s="7">
        <f t="shared" si="104"/>
        <v>19.948232405062374</v>
      </c>
      <c r="G153" s="7">
        <f t="shared" si="104"/>
        <v>25.364829918740938</v>
      </c>
      <c r="H153" s="7" t="e">
        <f t="shared" si="104"/>
        <v>#DIV/0!</v>
      </c>
      <c r="I153" s="7" t="e">
        <f t="shared" si="104"/>
        <v>#DIV/0!</v>
      </c>
      <c r="J153" s="7" t="e">
        <f t="shared" si="104"/>
        <v>#DIV/0!</v>
      </c>
      <c r="K153" s="7" t="e">
        <f t="shared" si="104"/>
        <v>#DIV/0!</v>
      </c>
      <c r="L153" s="7" t="e">
        <f t="shared" si="104"/>
        <v>#DIV/0!</v>
      </c>
      <c r="N153" s="7">
        <f t="shared" si="106"/>
        <v>30.000557898145221</v>
      </c>
    </row>
    <row r="154" spans="1:14" hidden="1" x14ac:dyDescent="0.3">
      <c r="B154" s="2">
        <f t="shared" si="105"/>
        <v>7.7175000000000002</v>
      </c>
      <c r="C154" s="7">
        <f t="shared" si="104"/>
        <v>32.446875870771422</v>
      </c>
      <c r="D154" s="7">
        <f t="shared" si="104"/>
        <v>21.453715559997864</v>
      </c>
      <c r="E154" s="7">
        <f t="shared" si="104"/>
        <v>8.2967652154020328</v>
      </c>
      <c r="F154" s="7">
        <f t="shared" si="104"/>
        <v>23.259993549424447</v>
      </c>
      <c r="G154" s="7">
        <f t="shared" si="104"/>
        <v>29.384377281044465</v>
      </c>
      <c r="H154" s="7" t="e">
        <f t="shared" si="104"/>
        <v>#DIV/0!</v>
      </c>
      <c r="I154" s="7" t="e">
        <f t="shared" si="104"/>
        <v>#DIV/0!</v>
      </c>
      <c r="J154" s="7" t="e">
        <f t="shared" si="104"/>
        <v>#DIV/0!</v>
      </c>
      <c r="K154" s="7" t="e">
        <f t="shared" si="104"/>
        <v>#DIV/0!</v>
      </c>
      <c r="L154" s="7" t="e">
        <f t="shared" si="104"/>
        <v>#DIV/0!</v>
      </c>
      <c r="N154" s="7">
        <f t="shared" si="106"/>
        <v>32.446875870771422</v>
      </c>
    </row>
    <row r="155" spans="1:14" hidden="1" x14ac:dyDescent="0.3">
      <c r="B155" s="2">
        <f t="shared" si="105"/>
        <v>8.82</v>
      </c>
      <c r="C155" s="7">
        <f t="shared" si="104"/>
        <v>34.470981985295033</v>
      </c>
      <c r="D155" s="7">
        <f t="shared" si="104"/>
        <v>24.225031082572571</v>
      </c>
      <c r="E155" s="7">
        <f t="shared" si="104"/>
        <v>9.4820101469997145</v>
      </c>
      <c r="F155" s="7">
        <f t="shared" si="104"/>
        <v>26.568067310569663</v>
      </c>
      <c r="G155" s="7">
        <f t="shared" si="104"/>
        <v>33.346757255399588</v>
      </c>
      <c r="H155" s="7" t="e">
        <f t="shared" si="104"/>
        <v>#DIV/0!</v>
      </c>
      <c r="I155" s="7" t="e">
        <f t="shared" si="104"/>
        <v>#DIV/0!</v>
      </c>
      <c r="J155" s="7" t="e">
        <f t="shared" si="104"/>
        <v>#DIV/0!</v>
      </c>
      <c r="K155" s="7" t="e">
        <f t="shared" si="104"/>
        <v>#DIV/0!</v>
      </c>
      <c r="L155" s="7" t="e">
        <f t="shared" si="104"/>
        <v>#DIV/0!</v>
      </c>
      <c r="N155" s="7">
        <f t="shared" si="106"/>
        <v>34.470981985295033</v>
      </c>
    </row>
    <row r="156" spans="1:14" hidden="1" x14ac:dyDescent="0.3">
      <c r="B156" s="2">
        <f t="shared" si="105"/>
        <v>9.9224999999999994</v>
      </c>
      <c r="C156" s="7">
        <f t="shared" si="104"/>
        <v>36.145746103736123</v>
      </c>
      <c r="D156" s="7">
        <f t="shared" si="104"/>
        <v>26.928307702700245</v>
      </c>
      <c r="E156" s="7">
        <f t="shared" si="104"/>
        <v>10.66725326800961</v>
      </c>
      <c r="F156" s="7">
        <f t="shared" si="104"/>
        <v>29.872457794107209</v>
      </c>
      <c r="G156" s="7">
        <f t="shared" si="104"/>
        <v>37.252782896100804</v>
      </c>
      <c r="H156" s="7" t="e">
        <f t="shared" si="104"/>
        <v>#DIV/0!</v>
      </c>
      <c r="I156" s="7" t="e">
        <f t="shared" si="104"/>
        <v>#DIV/0!</v>
      </c>
      <c r="J156" s="7" t="e">
        <f t="shared" si="104"/>
        <v>#DIV/0!</v>
      </c>
      <c r="K156" s="7" t="e">
        <f t="shared" si="104"/>
        <v>#DIV/0!</v>
      </c>
      <c r="L156" s="7" t="e">
        <f t="shared" si="104"/>
        <v>#DIV/0!</v>
      </c>
      <c r="N156" s="7">
        <f t="shared" si="106"/>
        <v>36.145746103736123</v>
      </c>
    </row>
    <row r="157" spans="1:14" hidden="1" x14ac:dyDescent="0.3">
      <c r="B157" s="2">
        <f t="shared" si="105"/>
        <v>11.024999999999999</v>
      </c>
      <c r="C157" s="7">
        <f t="shared" ref="C157:L167" si="107">C$258*C$257*C$237*(1-EXP(-C$238*$B157/(C$257*C$237)))</f>
        <v>37.531461423843169</v>
      </c>
      <c r="D157" s="7">
        <f t="shared" si="107"/>
        <v>29.56521585170076</v>
      </c>
      <c r="E157" s="7">
        <f t="shared" si="107"/>
        <v>11.852494578431719</v>
      </c>
      <c r="F157" s="7">
        <f t="shared" si="107"/>
        <v>33.173169101074556</v>
      </c>
      <c r="G157" s="7">
        <f t="shared" si="107"/>
        <v>41.10325569390421</v>
      </c>
      <c r="H157" s="7" t="e">
        <f t="shared" si="107"/>
        <v>#DIV/0!</v>
      </c>
      <c r="I157" s="7" t="e">
        <f t="shared" si="107"/>
        <v>#DIV/0!</v>
      </c>
      <c r="J157" s="7" t="e">
        <f t="shared" si="107"/>
        <v>#DIV/0!</v>
      </c>
      <c r="K157" s="7" t="e">
        <f t="shared" si="107"/>
        <v>#DIV/0!</v>
      </c>
      <c r="L157" s="7" t="e">
        <f t="shared" si="107"/>
        <v>#DIV/0!</v>
      </c>
      <c r="N157" s="7">
        <f t="shared" si="106"/>
        <v>37.531461423843169</v>
      </c>
    </row>
    <row r="158" spans="1:14" hidden="1" x14ac:dyDescent="0.3">
      <c r="B158" s="2">
        <f t="shared" si="105"/>
        <v>12.127499999999998</v>
      </c>
      <c r="C158" s="7">
        <f t="shared" si="107"/>
        <v>38.678015095035242</v>
      </c>
      <c r="D158" s="7">
        <f t="shared" si="107"/>
        <v>32.137384949932702</v>
      </c>
      <c r="E158" s="7">
        <f t="shared" si="107"/>
        <v>13.03773407843833</v>
      </c>
      <c r="F158" s="7">
        <f t="shared" si="107"/>
        <v>36.470205327942118</v>
      </c>
      <c r="G158" s="7">
        <f t="shared" si="107"/>
        <v>44.898965740488123</v>
      </c>
      <c r="H158" s="7" t="e">
        <f t="shared" si="107"/>
        <v>#DIV/0!</v>
      </c>
      <c r="I158" s="7" t="e">
        <f t="shared" si="107"/>
        <v>#DIV/0!</v>
      </c>
      <c r="J158" s="7" t="e">
        <f t="shared" si="107"/>
        <v>#DIV/0!</v>
      </c>
      <c r="K158" s="7" t="e">
        <f t="shared" si="107"/>
        <v>#DIV/0!</v>
      </c>
      <c r="L158" s="7" t="e">
        <f t="shared" si="107"/>
        <v>#DIV/0!</v>
      </c>
      <c r="N158" s="7">
        <f t="shared" si="106"/>
        <v>38.678015095035242</v>
      </c>
    </row>
    <row r="159" spans="1:14" hidden="1" x14ac:dyDescent="0.3">
      <c r="B159" s="2">
        <f t="shared" si="105"/>
        <v>13.229999999999997</v>
      </c>
      <c r="C159" s="7">
        <f t="shared" si="107"/>
        <v>39.626684206106674</v>
      </c>
      <c r="D159" s="7">
        <f t="shared" si="107"/>
        <v>34.646404413658466</v>
      </c>
      <c r="E159" s="7">
        <f t="shared" si="107"/>
        <v>14.222971767943299</v>
      </c>
      <c r="F159" s="7">
        <f t="shared" si="107"/>
        <v>39.763570566620565</v>
      </c>
      <c r="G159" s="7">
        <f t="shared" si="107"/>
        <v>48.640691890574715</v>
      </c>
      <c r="H159" s="7" t="e">
        <f t="shared" si="107"/>
        <v>#DIV/0!</v>
      </c>
      <c r="I159" s="7" t="e">
        <f t="shared" si="107"/>
        <v>#DIV/0!</v>
      </c>
      <c r="J159" s="7" t="e">
        <f t="shared" si="107"/>
        <v>#DIV/0!</v>
      </c>
      <c r="K159" s="7" t="e">
        <f t="shared" si="107"/>
        <v>#DIV/0!</v>
      </c>
      <c r="L159" s="7" t="e">
        <f t="shared" si="107"/>
        <v>#DIV/0!</v>
      </c>
      <c r="N159" s="7">
        <f t="shared" si="106"/>
        <v>39.626684206106674</v>
      </c>
    </row>
    <row r="160" spans="1:14" hidden="1" x14ac:dyDescent="0.3">
      <c r="B160" s="2">
        <f t="shared" si="105"/>
        <v>14.332499999999996</v>
      </c>
      <c r="C160" s="7">
        <f t="shared" si="107"/>
        <v>40.411621802063578</v>
      </c>
      <c r="D160" s="7">
        <f t="shared" si="107"/>
        <v>37.093824637189599</v>
      </c>
      <c r="E160" s="7">
        <f t="shared" si="107"/>
        <v>15.408207646860484</v>
      </c>
      <c r="F160" s="7">
        <f t="shared" si="107"/>
        <v>43.053268904463486</v>
      </c>
      <c r="G160" s="7">
        <f t="shared" si="107"/>
        <v>52.329201921745828</v>
      </c>
      <c r="H160" s="7" t="e">
        <f t="shared" si="107"/>
        <v>#DIV/0!</v>
      </c>
      <c r="I160" s="7" t="e">
        <f t="shared" si="107"/>
        <v>#DIV/0!</v>
      </c>
      <c r="J160" s="7" t="e">
        <f t="shared" si="107"/>
        <v>#DIV/0!</v>
      </c>
      <c r="K160" s="7" t="e">
        <f t="shared" si="107"/>
        <v>#DIV/0!</v>
      </c>
      <c r="L160" s="7" t="e">
        <f t="shared" si="107"/>
        <v>#DIV/0!</v>
      </c>
      <c r="N160" s="7">
        <f t="shared" si="106"/>
        <v>40.411621802063578</v>
      </c>
    </row>
    <row r="161" spans="1:14" hidden="1" x14ac:dyDescent="0.3">
      <c r="B161" s="2">
        <f t="shared" si="105"/>
        <v>15.434999999999995</v>
      </c>
      <c r="C161" s="7">
        <f t="shared" si="107"/>
        <v>41.061086428197278</v>
      </c>
      <c r="D161" s="7">
        <f t="shared" si="107"/>
        <v>39.481157950919481</v>
      </c>
      <c r="E161" s="7">
        <f t="shared" si="107"/>
        <v>16.593441715362172</v>
      </c>
      <c r="F161" s="7">
        <f t="shared" si="107"/>
        <v>46.33930442427404</v>
      </c>
      <c r="G161" s="7">
        <f t="shared" si="107"/>
        <v>55.965252691985967</v>
      </c>
      <c r="H161" s="7" t="e">
        <f t="shared" si="107"/>
        <v>#DIV/0!</v>
      </c>
      <c r="I161" s="7" t="e">
        <f t="shared" si="107"/>
        <v>#DIV/0!</v>
      </c>
      <c r="J161" s="7" t="e">
        <f t="shared" si="107"/>
        <v>#DIV/0!</v>
      </c>
      <c r="K161" s="7" t="e">
        <f t="shared" si="107"/>
        <v>#DIV/0!</v>
      </c>
      <c r="L161" s="7" t="e">
        <f t="shared" si="107"/>
        <v>#DIV/0!</v>
      </c>
      <c r="N161" s="7">
        <f t="shared" si="106"/>
        <v>41.061086428197278</v>
      </c>
    </row>
    <row r="162" spans="1:14" hidden="1" x14ac:dyDescent="0.3">
      <c r="B162" s="2">
        <f t="shared" si="105"/>
        <v>16.537499999999994</v>
      </c>
      <c r="C162" s="7">
        <f t="shared" si="107"/>
        <v>41.598459466221762</v>
      </c>
      <c r="D162" s="7">
        <f t="shared" si="107"/>
        <v>41.809879555835153</v>
      </c>
      <c r="E162" s="7">
        <f t="shared" si="107"/>
        <v>17.778673973276071</v>
      </c>
      <c r="F162" s="7">
        <f t="shared" si="107"/>
        <v>49.62168120430993</v>
      </c>
      <c r="G162" s="7">
        <f t="shared" si="107"/>
        <v>59.549590294984462</v>
      </c>
      <c r="H162" s="7" t="e">
        <f t="shared" si="107"/>
        <v>#DIV/0!</v>
      </c>
      <c r="I162" s="7" t="e">
        <f t="shared" si="107"/>
        <v>#DIV/0!</v>
      </c>
      <c r="J162" s="7" t="e">
        <f t="shared" si="107"/>
        <v>#DIV/0!</v>
      </c>
      <c r="K162" s="7" t="e">
        <f t="shared" si="107"/>
        <v>#DIV/0!</v>
      </c>
      <c r="L162" s="7" t="e">
        <f t="shared" si="107"/>
        <v>#DIV/0!</v>
      </c>
      <c r="N162" s="7">
        <f t="shared" si="106"/>
        <v>41.598459466221762</v>
      </c>
    </row>
    <row r="163" spans="1:14" hidden="1" x14ac:dyDescent="0.3">
      <c r="B163" s="2">
        <f t="shared" si="105"/>
        <v>17.639999999999993</v>
      </c>
      <c r="C163" s="7">
        <f t="shared" si="107"/>
        <v>42.043086887602222</v>
      </c>
      <c r="D163" s="7">
        <f t="shared" si="107"/>
        <v>44.081428435085876</v>
      </c>
      <c r="E163" s="7">
        <f t="shared" si="107"/>
        <v>18.963904420774472</v>
      </c>
      <c r="F163" s="7">
        <f t="shared" si="107"/>
        <v>52.900403318286735</v>
      </c>
      <c r="G163" s="7">
        <f t="shared" si="107"/>
        <v>63.082950213229147</v>
      </c>
      <c r="H163" s="7" t="e">
        <f t="shared" si="107"/>
        <v>#DIV/0!</v>
      </c>
      <c r="I163" s="7" t="e">
        <f t="shared" si="107"/>
        <v>#DIV/0!</v>
      </c>
      <c r="J163" s="7" t="e">
        <f t="shared" si="107"/>
        <v>#DIV/0!</v>
      </c>
      <c r="K163" s="7" t="e">
        <f t="shared" si="107"/>
        <v>#DIV/0!</v>
      </c>
      <c r="L163" s="7" t="e">
        <f t="shared" si="107"/>
        <v>#DIV/0!</v>
      </c>
      <c r="N163" s="7">
        <f t="shared" si="106"/>
        <v>42.043086887602222</v>
      </c>
    </row>
    <row r="164" spans="1:14" hidden="1" x14ac:dyDescent="0.3">
      <c r="B164" s="2">
        <f t="shared" si="105"/>
        <v>18.742499999999993</v>
      </c>
      <c r="C164" s="7">
        <f t="shared" si="107"/>
        <v>42.410975728043894</v>
      </c>
      <c r="D164" s="7">
        <f t="shared" si="107"/>
        <v>46.297208243171625</v>
      </c>
      <c r="E164" s="7">
        <f t="shared" si="107"/>
        <v>20.149133057685088</v>
      </c>
      <c r="F164" s="7">
        <f t="shared" si="107"/>
        <v>56.175474835385899</v>
      </c>
      <c r="G164" s="7">
        <f t="shared" si="107"/>
        <v>66.566057468922338</v>
      </c>
      <c r="H164" s="7" t="e">
        <f t="shared" si="107"/>
        <v>#DIV/0!</v>
      </c>
      <c r="I164" s="7" t="e">
        <f t="shared" si="107"/>
        <v>#DIV/0!</v>
      </c>
      <c r="J164" s="7" t="e">
        <f t="shared" si="107"/>
        <v>#DIV/0!</v>
      </c>
      <c r="K164" s="7" t="e">
        <f t="shared" si="107"/>
        <v>#DIV/0!</v>
      </c>
      <c r="L164" s="7" t="e">
        <f t="shared" si="107"/>
        <v>#DIV/0!</v>
      </c>
      <c r="N164" s="7">
        <f t="shared" si="106"/>
        <v>42.410975728043894</v>
      </c>
    </row>
    <row r="165" spans="1:14" hidden="1" x14ac:dyDescent="0.3">
      <c r="B165" s="2">
        <f t="shared" si="105"/>
        <v>19.844999999999992</v>
      </c>
      <c r="C165" s="7">
        <f t="shared" si="107"/>
        <v>42.715370356925106</v>
      </c>
      <c r="D165" s="7">
        <f t="shared" si="107"/>
        <v>48.458588173301074</v>
      </c>
      <c r="E165" s="7">
        <f t="shared" si="107"/>
        <v>21.334359884180209</v>
      </c>
      <c r="F165" s="7">
        <f t="shared" si="107"/>
        <v>59.446899820256697</v>
      </c>
      <c r="G165" s="7">
        <f t="shared" si="107"/>
        <v>69.999626772750702</v>
      </c>
      <c r="H165" s="7" t="e">
        <f t="shared" si="107"/>
        <v>#DIV/0!</v>
      </c>
      <c r="I165" s="7" t="e">
        <f t="shared" si="107"/>
        <v>#DIV/0!</v>
      </c>
      <c r="J165" s="7" t="e">
        <f t="shared" si="107"/>
        <v>#DIV/0!</v>
      </c>
      <c r="K165" s="7" t="e">
        <f t="shared" si="107"/>
        <v>#DIV/0!</v>
      </c>
      <c r="L165" s="7" t="e">
        <f t="shared" si="107"/>
        <v>#DIV/0!</v>
      </c>
      <c r="N165" s="7">
        <f t="shared" si="106"/>
        <v>42.715370356925106</v>
      </c>
    </row>
    <row r="166" spans="1:14" hidden="1" x14ac:dyDescent="0.3">
      <c r="B166" s="2">
        <f t="shared" si="105"/>
        <v>20.947499999999991</v>
      </c>
      <c r="C166" s="7">
        <f t="shared" si="107"/>
        <v>42.967229287955718</v>
      </c>
      <c r="D166" s="7">
        <f t="shared" si="107"/>
        <v>50.566903803454871</v>
      </c>
      <c r="E166" s="7">
        <f t="shared" si="107"/>
        <v>22.519584900173687</v>
      </c>
      <c r="F166" s="7">
        <f t="shared" si="107"/>
        <v>62.714682333023582</v>
      </c>
      <c r="G166" s="7">
        <f t="shared" si="107"/>
        <v>73.384362670539218</v>
      </c>
      <c r="H166" s="7" t="e">
        <f t="shared" si="107"/>
        <v>#DIV/0!</v>
      </c>
      <c r="I166" s="7" t="e">
        <f t="shared" si="107"/>
        <v>#DIV/0!</v>
      </c>
      <c r="J166" s="7" t="e">
        <f t="shared" si="107"/>
        <v>#DIV/0!</v>
      </c>
      <c r="K166" s="7" t="e">
        <f t="shared" si="107"/>
        <v>#DIV/0!</v>
      </c>
      <c r="L166" s="7" t="e">
        <f t="shared" si="107"/>
        <v>#DIV/0!</v>
      </c>
      <c r="N166" s="7">
        <f t="shared" si="106"/>
        <v>42.967229287955718</v>
      </c>
    </row>
    <row r="167" spans="1:14" hidden="1" x14ac:dyDescent="0.3">
      <c r="B167" s="2">
        <f t="shared" si="105"/>
        <v>22.04999999999999</v>
      </c>
      <c r="C167" s="7">
        <f t="shared" si="107"/>
        <v>43.175619696725498</v>
      </c>
      <c r="D167" s="7">
        <f t="shared" si="107"/>
        <v>52.623457921677208</v>
      </c>
      <c r="E167" s="7">
        <f t="shared" si="107"/>
        <v>23.704808105665521</v>
      </c>
      <c r="F167" s="7">
        <f t="shared" si="107"/>
        <v>65.978826429290152</v>
      </c>
      <c r="G167" s="7">
        <f t="shared" si="107"/>
        <v>76.720959687819374</v>
      </c>
      <c r="H167" s="7" t="e">
        <f t="shared" si="107"/>
        <v>#DIV/0!</v>
      </c>
      <c r="I167" s="7" t="e">
        <f t="shared" si="107"/>
        <v>#DIV/0!</v>
      </c>
      <c r="J167" s="7" t="e">
        <f t="shared" si="107"/>
        <v>#DIV/0!</v>
      </c>
      <c r="K167" s="7" t="e">
        <f t="shared" si="107"/>
        <v>#DIV/0!</v>
      </c>
      <c r="L167" s="7" t="e">
        <f t="shared" si="107"/>
        <v>#DIV/0!</v>
      </c>
      <c r="N167" s="7">
        <f t="shared" si="106"/>
        <v>43.175619696725498</v>
      </c>
    </row>
    <row r="168" spans="1:14" hidden="1" x14ac:dyDescent="0.3"/>
    <row r="169" spans="1:14" hidden="1" x14ac:dyDescent="0.3">
      <c r="A169" s="2" t="s">
        <v>50</v>
      </c>
      <c r="C169" s="2">
        <f t="array" ref="C169">SUMPRODUCT(IF(ISNUMBER(C259:C278),C26:C45^2*$B259:$B278*C259:C278))/SUMPRODUCT(IF(ISNUMBER(C259:C278),C26:C45^2*$B259:$B278^2))</f>
        <v>3.0528367147155087</v>
      </c>
      <c r="D169" s="2">
        <f t="array" ref="D169">SUMPRODUCT(IF(ISNUMBER(D259:D278),D26:D45^2*$B259:$B278*D259:D278))/SUMPRODUCT(IF(ISNUMBER(D259:D278),D26:D45^2*$B259:$B278^2))</f>
        <v>2.7229628927095844</v>
      </c>
      <c r="E169" s="2">
        <f t="array" ref="E169">SUMPRODUCT(IF(ISNUMBER(E259:E278),E26:E45^2*$B259:$B278*E259:E278))/SUMPRODUCT(IF(ISNUMBER(E259:E278),E26:E45^2*$B259:$B278^2))</f>
        <v>1.0750592916911494</v>
      </c>
      <c r="F169" s="2">
        <f t="array" ref="F169">SUMPRODUCT(IF(ISNUMBER(F259:F278),F26:F45^2*$B259:$B278*F259:F278))/SUMPRODUCT(IF(ISNUMBER(F259:F278),F26:F45^2*$B259:$B278^2))</f>
        <v>3.012130251025511</v>
      </c>
      <c r="G169" s="2">
        <f t="array" ref="G169">SUMPRODUCT(IF(ISNUMBER(G259:G278),G26:G45^2*$B259:$B278*G259:G278))/SUMPRODUCT(IF(ISNUMBER(G259:G278),G26:G45^2*$B259:$B278^2))</f>
        <v>3.7711955338505763</v>
      </c>
      <c r="H169" s="2" t="e">
        <f t="array" ref="H169">SUMPRODUCT(IF(ISNUMBER(H259:H278),H26:H45^2*$B259:$B278*H259:H278))/SUMPRODUCT(IF(ISNUMBER(H259:H278),H26:H45^2*$B259:$B278^2))</f>
        <v>#DIV/0!</v>
      </c>
      <c r="I169" s="2" t="e">
        <f t="array" ref="I169">SUMPRODUCT(IF(ISNUMBER(I259:I278),I26:I45^2*$B259:$B278*I259:I278))/SUMPRODUCT(IF(ISNUMBER(I259:I278),I26:I45^2*$B259:$B278^2))</f>
        <v>#DIV/0!</v>
      </c>
      <c r="J169" s="2" t="e">
        <f t="array" ref="J169">SUMPRODUCT(IF(ISNUMBER(J259:J278),J26:J45^2*$B259:$B278*J259:J278))/SUMPRODUCT(IF(ISNUMBER(J259:J278),J26:J45^2*$B259:$B278^2))</f>
        <v>#DIV/0!</v>
      </c>
      <c r="K169" s="2" t="e">
        <f t="array" ref="K169">SUMPRODUCT(IF(ISNUMBER(K259:K278),K26:K45^2*$B259:$B278*K259:K278))/SUMPRODUCT(IF(ISNUMBER(K259:K278),K26:K45^2*$B259:$B278^2))</f>
        <v>#DIV/0!</v>
      </c>
      <c r="L169" s="2" t="e">
        <f t="array" ref="L169">SUMPRODUCT(IF(ISNUMBER(L259:L278),L26:L45^2*$B259:$B278*L259:L278))/SUMPRODUCT(IF(ISNUMBER(L259:L278),L26:L45^2*$B259:$B278^2))</f>
        <v>#DIV/0!</v>
      </c>
    </row>
    <row r="170" spans="1:14" hidden="1" x14ac:dyDescent="0.3">
      <c r="A170" s="2" t="s">
        <v>49</v>
      </c>
      <c r="C170" s="2">
        <f t="array" ref="C170">SQRT(SUMSQ(IF(ISNUMBER(C259:C278),C26:C45*(C$169*$B259:$B278-C259:C278)))/(COUNT(IF(ISNUMBER(C259:C278),C259:C278))-1))</f>
        <v>0.44586261464299831</v>
      </c>
      <c r="D170" s="2">
        <f t="array" ref="D170">SQRT(SUMSQ(IF(ISNUMBER(D259:D278),D26:D45*(D$169*$B259:$B278-D259:D278)))/(COUNT(IF(ISNUMBER(D259:D278),D259:D278))-1))</f>
        <v>8.9266970449649916E-2</v>
      </c>
      <c r="E170" s="2">
        <f t="array" ref="E170">SQRT(SUMSQ(IF(ISNUMBER(E259:E278),E26:E45*(E$169*$B259:$B278-E259:E278)))/(COUNT(IF(ISNUMBER(E259:E278),E259:E278))-1))</f>
        <v>5.2885595612903263E-2</v>
      </c>
      <c r="F170" s="2">
        <f t="array" ref="F170">SQRT(SUMSQ(IF(ISNUMBER(F259:F278),F26:F45*(F$169*$B259:$B278-F259:F278)))/(COUNT(IF(ISNUMBER(F259:F278),F259:F278))-1))</f>
        <v>5.1357249410691821E-2</v>
      </c>
      <c r="G170" s="2">
        <f t="array" ref="G170">SQRT(SUMSQ(IF(ISNUMBER(G259:G278),G26:G45*(G$169*$B259:$B278-G259:G278)))/(COUNT(IF(ISNUMBER(G259:G278),G259:G278))-1))</f>
        <v>6.3675166562921826E-2</v>
      </c>
      <c r="H170" s="2">
        <f t="array" ref="H170">SQRT(SUMSQ(IF(ISNUMBER(H259:H278),H26:H45*(H$169*$B259:$B278-H259:H278)))/(COUNT(IF(ISNUMBER(H259:H278),H259:H278))-1))</f>
        <v>0</v>
      </c>
      <c r="I170" s="2">
        <f t="array" ref="I170">SQRT(SUMSQ(IF(ISNUMBER(I259:I278),I26:I45*(I$169*$B259:$B278-I259:I278)))/(COUNT(IF(ISNUMBER(I259:I278),I259:I278))-1))</f>
        <v>0</v>
      </c>
      <c r="J170" s="2">
        <f t="array" ref="J170">SQRT(SUMSQ(IF(ISNUMBER(J259:J278),J26:J45*(J$169*$B259:$B278-J259:J278)))/(COUNT(IF(ISNUMBER(J259:J278),J259:J278))-1))</f>
        <v>0</v>
      </c>
      <c r="K170" s="2">
        <f t="array" ref="K170">SQRT(SUMSQ(IF(ISNUMBER(K259:K278),K26:K45*(K$169*$B259:$B278-K259:K278)))/(COUNT(IF(ISNUMBER(K259:K278),K259:K278))-1))</f>
        <v>0</v>
      </c>
      <c r="L170" s="2">
        <f t="array" ref="L170">SQRT(SUMSQ(IF(ISNUMBER(L259:L278),L26:L45*(L$169*$B259:$B278-L259:L278)))/(COUNT(IF(ISNUMBER(L259:L278),L259:L278))-1))</f>
        <v>0</v>
      </c>
    </row>
    <row r="171" spans="1:14" hidden="1" x14ac:dyDescent="0.3">
      <c r="A171" s="2" t="s">
        <v>51</v>
      </c>
      <c r="C171" s="2">
        <f t="array" ref="C171">C170/SQRT(SUMPRODUCT(IF(ISNUMBER(C259:C278),C26:C45^2*$B259:$B278^2)))</f>
        <v>0.60835600029076686</v>
      </c>
      <c r="D171" s="2">
        <f t="array" ref="D171">D170/SQRT(SUMPRODUCT(IF(ISNUMBER(D259:D278),D26:D45^2*$B259:$B278^2)))</f>
        <v>9.2187439164132481E-2</v>
      </c>
      <c r="E171" s="2">
        <f t="array" ref="E171">E170/SQRT(SUMPRODUCT(IF(ISNUMBER(E259:E278),E26:E45^2*$B259:$B278^2)))</f>
        <v>2.012597338059852E-2</v>
      </c>
      <c r="F171" s="2">
        <f t="array" ref="F171">F170/SQRT(SUMPRODUCT(IF(ISNUMBER(F259:F278),F26:F45^2*$B259:$B278^2)))</f>
        <v>5.4756065845941976E-2</v>
      </c>
      <c r="G171" s="2">
        <f t="array" ref="G171">G170/SQRT(SUMPRODUCT(IF(ISNUMBER(G259:G278),G26:G45^2*$B259:$B278^2)))</f>
        <v>8.5050308344806924E-2</v>
      </c>
      <c r="H171" s="2" t="e">
        <f t="array" ref="H171">H170/SQRT(SUMPRODUCT(IF(ISNUMBER(H259:H278),H26:H45^2*$B259:$B278^2)))</f>
        <v>#DIV/0!</v>
      </c>
      <c r="I171" s="2" t="e">
        <f t="array" ref="I171">I170/SQRT(SUMPRODUCT(IF(ISNUMBER(I259:I278),I26:I45^2*$B259:$B278^2)))</f>
        <v>#DIV/0!</v>
      </c>
      <c r="J171" s="2" t="e">
        <f t="array" ref="J171">J170/SQRT(SUMPRODUCT(IF(ISNUMBER(J259:J278),J26:J45^2*$B259:$B278^2)))</f>
        <v>#DIV/0!</v>
      </c>
      <c r="K171" s="2" t="e">
        <f t="array" ref="K171">K170/SQRT(SUMPRODUCT(IF(ISNUMBER(K259:K278),K26:K45^2*$B259:$B278^2)))</f>
        <v>#DIV/0!</v>
      </c>
      <c r="L171" s="2" t="e">
        <f t="array" ref="L171">L170/SQRT(SUMPRODUCT(IF(ISNUMBER(L259:L278),L26:L45^2*$B259:$B278^2)))</f>
        <v>#DIV/0!</v>
      </c>
    </row>
    <row r="172" spans="1:14" hidden="1" x14ac:dyDescent="0.3"/>
    <row r="173" spans="1:14" ht="15.6" hidden="1" x14ac:dyDescent="0.3">
      <c r="A173" s="10" t="s">
        <v>53</v>
      </c>
    </row>
    <row r="174" spans="1:14" hidden="1" x14ac:dyDescent="0.3">
      <c r="A174" s="2" t="s">
        <v>4</v>
      </c>
      <c r="C174" s="22" t="s">
        <v>54</v>
      </c>
      <c r="D174" s="22" t="s">
        <v>54</v>
      </c>
      <c r="E174" s="22" t="s">
        <v>54</v>
      </c>
      <c r="F174" s="22" t="s">
        <v>54</v>
      </c>
      <c r="G174" s="22" t="s">
        <v>54</v>
      </c>
      <c r="H174" s="22" t="s">
        <v>54</v>
      </c>
      <c r="I174" s="22" t="s">
        <v>54</v>
      </c>
      <c r="J174" s="22" t="s">
        <v>54</v>
      </c>
      <c r="K174" s="22" t="s">
        <v>54</v>
      </c>
      <c r="L174" s="22" t="s">
        <v>54</v>
      </c>
      <c r="N174" s="2" t="str">
        <f>$F$227&amp;" LinReg"</f>
        <v>exp1 LinReg</v>
      </c>
    </row>
    <row r="175" spans="1:14" hidden="1" x14ac:dyDescent="0.3">
      <c r="A175" s="2">
        <v>1</v>
      </c>
      <c r="C175" s="2">
        <f t="shared" ref="C175:L175" si="108">IF(ISNUMBER(C259),C26*(C$169*$B259-C259),NA())</f>
        <v>-0.56819848448154042</v>
      </c>
      <c r="D175" s="2">
        <f t="shared" si="108"/>
        <v>-6.4273920031070714E-2</v>
      </c>
      <c r="E175" s="2">
        <f t="shared" si="108"/>
        <v>4.3746885137038269E-2</v>
      </c>
      <c r="F175" s="2">
        <f t="shared" si="108"/>
        <v>-3.1469372660607349E-2</v>
      </c>
      <c r="G175" s="2">
        <f t="shared" si="108"/>
        <v>-0.10593477177938064</v>
      </c>
      <c r="H175" s="2" t="e">
        <f t="shared" si="108"/>
        <v>#N/A</v>
      </c>
      <c r="I175" s="2" t="e">
        <f t="shared" si="108"/>
        <v>#N/A</v>
      </c>
      <c r="J175" s="2" t="e">
        <f t="shared" si="108"/>
        <v>#N/A</v>
      </c>
      <c r="K175" s="2" t="e">
        <f t="shared" si="108"/>
        <v>#N/A</v>
      </c>
      <c r="L175" s="2" t="e">
        <f t="shared" si="108"/>
        <v>#N/A</v>
      </c>
      <c r="N175" s="8">
        <f t="shared" ref="N175:N194" si="109">INDEX($C$175:$L$194,ROW()-ROW($N$174),MATCH($F$227,$C$232:$L$232,0))</f>
        <v>-0.56819848448154042</v>
      </c>
    </row>
    <row r="176" spans="1:14" hidden="1" x14ac:dyDescent="0.3">
      <c r="A176" s="2">
        <v>2</v>
      </c>
      <c r="C176" s="2">
        <f t="shared" ref="C176:L176" si="110">IF(ISNUMBER(C260),C27*(C$169*$B260-C260),NA())</f>
        <v>-0.52815506727735562</v>
      </c>
      <c r="D176" s="2">
        <f t="shared" si="110"/>
        <v>-5.7798307020905104E-2</v>
      </c>
      <c r="E176" s="2">
        <f t="shared" si="110"/>
        <v>-9.6588830511639079E-2</v>
      </c>
      <c r="F176" s="2">
        <f t="shared" si="110"/>
        <v>-5.4276216318520892E-2</v>
      </c>
      <c r="G176" s="2">
        <f t="shared" si="110"/>
        <v>-3.7061998893721186E-2</v>
      </c>
      <c r="H176" s="2" t="e">
        <f t="shared" si="110"/>
        <v>#N/A</v>
      </c>
      <c r="I176" s="2" t="e">
        <f t="shared" si="110"/>
        <v>#N/A</v>
      </c>
      <c r="J176" s="2" t="e">
        <f t="shared" si="110"/>
        <v>#N/A</v>
      </c>
      <c r="K176" s="2" t="e">
        <f t="shared" si="110"/>
        <v>#N/A</v>
      </c>
      <c r="L176" s="2" t="e">
        <f t="shared" si="110"/>
        <v>#N/A</v>
      </c>
      <c r="N176" s="8">
        <f t="shared" si="109"/>
        <v>-0.52815506727735562</v>
      </c>
    </row>
    <row r="177" spans="1:14" hidden="1" x14ac:dyDescent="0.3">
      <c r="A177" s="2">
        <v>3</v>
      </c>
      <c r="C177" s="2" t="e">
        <f t="shared" ref="C177:L177" si="111">IF(ISNUMBER(C261),C28*(C$169*$B261-C261),NA())</f>
        <v>#N/A</v>
      </c>
      <c r="D177" s="2">
        <f t="shared" si="111"/>
        <v>-9.0830419796466028E-2</v>
      </c>
      <c r="E177" s="2">
        <f t="shared" si="111"/>
        <v>8.0461599689597429E-2</v>
      </c>
      <c r="F177" s="2">
        <f t="shared" si="111"/>
        <v>-3.3023996460510172E-2</v>
      </c>
      <c r="G177" s="2">
        <f t="shared" si="111"/>
        <v>-2.6762929035653464E-2</v>
      </c>
      <c r="H177" s="2" t="e">
        <f t="shared" si="111"/>
        <v>#N/A</v>
      </c>
      <c r="I177" s="2" t="e">
        <f t="shared" si="111"/>
        <v>#N/A</v>
      </c>
      <c r="J177" s="2" t="e">
        <f t="shared" si="111"/>
        <v>#N/A</v>
      </c>
      <c r="K177" s="2" t="e">
        <f t="shared" si="111"/>
        <v>#N/A</v>
      </c>
      <c r="L177" s="2" t="e">
        <f t="shared" si="111"/>
        <v>#N/A</v>
      </c>
      <c r="N177" s="8" t="e">
        <f t="shared" si="109"/>
        <v>#N/A</v>
      </c>
    </row>
    <row r="178" spans="1:14" hidden="1" x14ac:dyDescent="0.3">
      <c r="A178" s="2">
        <v>4</v>
      </c>
      <c r="C178" s="2">
        <f t="shared" ref="C178:L178" si="112">IF(ISNUMBER(C262),C29*(C$169*$B262-C262),NA())</f>
        <v>-0.34229729665015979</v>
      </c>
      <c r="D178" s="2">
        <f t="shared" si="112"/>
        <v>-7.4346891996741896E-2</v>
      </c>
      <c r="E178" s="2">
        <f t="shared" si="112"/>
        <v>5.5155061534338446E-5</v>
      </c>
      <c r="F178" s="2">
        <f t="shared" si="112"/>
        <v>8.8066315843050427E-2</v>
      </c>
      <c r="G178" s="2">
        <f t="shared" si="112"/>
        <v>2.4900549776883416E-2</v>
      </c>
      <c r="H178" s="2" t="e">
        <f t="shared" si="112"/>
        <v>#N/A</v>
      </c>
      <c r="I178" s="2" t="e">
        <f t="shared" si="112"/>
        <v>#N/A</v>
      </c>
      <c r="J178" s="2" t="e">
        <f t="shared" si="112"/>
        <v>#N/A</v>
      </c>
      <c r="K178" s="2" t="e">
        <f t="shared" si="112"/>
        <v>#N/A</v>
      </c>
      <c r="L178" s="2" t="e">
        <f t="shared" si="112"/>
        <v>#N/A</v>
      </c>
      <c r="N178" s="8">
        <f t="shared" si="109"/>
        <v>-0.34229729665015979</v>
      </c>
    </row>
    <row r="179" spans="1:14" hidden="1" x14ac:dyDescent="0.3">
      <c r="A179" s="2">
        <v>5</v>
      </c>
      <c r="C179" s="2">
        <f t="shared" ref="C179:L179" si="113">IF(ISNUMBER(C263),C30*(C$169*$B263-C263),NA())</f>
        <v>-0.19802888405021662</v>
      </c>
      <c r="D179" s="2" t="e">
        <f t="shared" si="113"/>
        <v>#N/A</v>
      </c>
      <c r="E179" s="2">
        <f t="shared" si="113"/>
        <v>-1.4711443460250074E-2</v>
      </c>
      <c r="F179" s="2">
        <f t="shared" si="113"/>
        <v>-4.0715555022189619E-3</v>
      </c>
      <c r="G179" s="2">
        <f t="shared" si="113"/>
        <v>3.1861940494041178E-3</v>
      </c>
      <c r="H179" s="2" t="e">
        <f t="shared" si="113"/>
        <v>#N/A</v>
      </c>
      <c r="I179" s="2" t="e">
        <f t="shared" si="113"/>
        <v>#N/A</v>
      </c>
      <c r="J179" s="2" t="e">
        <f t="shared" si="113"/>
        <v>#N/A</v>
      </c>
      <c r="K179" s="2" t="e">
        <f t="shared" si="113"/>
        <v>#N/A</v>
      </c>
      <c r="L179" s="2" t="e">
        <f t="shared" si="113"/>
        <v>#N/A</v>
      </c>
      <c r="N179" s="8">
        <f t="shared" si="109"/>
        <v>-0.19802888405021662</v>
      </c>
    </row>
    <row r="180" spans="1:14" hidden="1" x14ac:dyDescent="0.3">
      <c r="A180" s="2">
        <v>6</v>
      </c>
      <c r="C180" s="2" t="e">
        <f t="shared" ref="C180:L180" si="114">IF(ISNUMBER(C264),C31*(C$169*$B264-C264),NA())</f>
        <v>#N/A</v>
      </c>
      <c r="D180" s="2">
        <f t="shared" si="114"/>
        <v>2.367026041713681E-2</v>
      </c>
      <c r="E180" s="2">
        <f t="shared" si="114"/>
        <v>-1.9702773533906294E-2</v>
      </c>
      <c r="F180" s="2">
        <f t="shared" si="114"/>
        <v>5.5961525337602611E-2</v>
      </c>
      <c r="G180" s="2">
        <f t="shared" si="114"/>
        <v>-2.1123065640126282E-2</v>
      </c>
      <c r="H180" s="2" t="e">
        <f t="shared" si="114"/>
        <v>#N/A</v>
      </c>
      <c r="I180" s="2" t="e">
        <f t="shared" si="114"/>
        <v>#N/A</v>
      </c>
      <c r="J180" s="2" t="e">
        <f t="shared" si="114"/>
        <v>#N/A</v>
      </c>
      <c r="K180" s="2" t="e">
        <f t="shared" si="114"/>
        <v>#N/A</v>
      </c>
      <c r="L180" s="2" t="e">
        <f t="shared" si="114"/>
        <v>#N/A</v>
      </c>
      <c r="N180" s="8" t="e">
        <f t="shared" si="109"/>
        <v>#N/A</v>
      </c>
    </row>
    <row r="181" spans="1:14" hidden="1" x14ac:dyDescent="0.3">
      <c r="A181" s="2">
        <v>7</v>
      </c>
      <c r="C181" s="2">
        <f t="shared" ref="C181:L181" si="115">IF(ISNUMBER(C265),C32*(C$169*$B265-C265),NA())</f>
        <v>0.20042731470749917</v>
      </c>
      <c r="D181" s="2">
        <f t="shared" si="115"/>
        <v>7.0978522206326208E-2</v>
      </c>
      <c r="E181" s="2">
        <f t="shared" si="115"/>
        <v>1.7807613435407842E-2</v>
      </c>
      <c r="F181" s="2">
        <f t="shared" si="115"/>
        <v>9.7231094994380783E-3</v>
      </c>
      <c r="G181" s="2">
        <f t="shared" si="115"/>
        <v>0.11700518984621171</v>
      </c>
      <c r="H181" s="2" t="e">
        <f t="shared" si="115"/>
        <v>#N/A</v>
      </c>
      <c r="I181" s="2" t="e">
        <f t="shared" si="115"/>
        <v>#N/A</v>
      </c>
      <c r="J181" s="2" t="e">
        <f t="shared" si="115"/>
        <v>#N/A</v>
      </c>
      <c r="K181" s="2" t="e">
        <f t="shared" si="115"/>
        <v>#N/A</v>
      </c>
      <c r="L181" s="2" t="e">
        <f t="shared" si="115"/>
        <v>#N/A</v>
      </c>
      <c r="N181" s="8">
        <f t="shared" si="109"/>
        <v>0.20042731470749917</v>
      </c>
    </row>
    <row r="182" spans="1:14" hidden="1" x14ac:dyDescent="0.3">
      <c r="A182" s="2">
        <v>8</v>
      </c>
      <c r="C182" s="2">
        <f t="shared" ref="C182:L182" si="116">IF(ISNUMBER(C266),C33*(C$169*$B266-C266),NA())</f>
        <v>0.44228506207031903</v>
      </c>
      <c r="D182" s="2">
        <f t="shared" si="116"/>
        <v>0.14478920414216756</v>
      </c>
      <c r="E182" s="2">
        <f t="shared" si="116"/>
        <v>-3.0646409381101816E-2</v>
      </c>
      <c r="F182" s="2">
        <f t="shared" si="116"/>
        <v>-4.9372779207458327E-2</v>
      </c>
      <c r="G182" s="2">
        <f t="shared" si="116"/>
        <v>1.7409143818670456E-2</v>
      </c>
      <c r="H182" s="2" t="e">
        <f t="shared" si="116"/>
        <v>#N/A</v>
      </c>
      <c r="I182" s="2" t="e">
        <f t="shared" si="116"/>
        <v>#N/A</v>
      </c>
      <c r="J182" s="2" t="e">
        <f t="shared" si="116"/>
        <v>#N/A</v>
      </c>
      <c r="K182" s="2" t="e">
        <f t="shared" si="116"/>
        <v>#N/A</v>
      </c>
      <c r="L182" s="2" t="e">
        <f t="shared" si="116"/>
        <v>#N/A</v>
      </c>
      <c r="N182" s="8">
        <f t="shared" si="109"/>
        <v>0.44228506207031903</v>
      </c>
    </row>
    <row r="183" spans="1:14" hidden="1" x14ac:dyDescent="0.3">
      <c r="A183" s="2">
        <v>9</v>
      </c>
      <c r="C183" s="2" t="e">
        <f t="shared" ref="C183:L183" si="117">IF(ISNUMBER(C267),C34*(C$169*$B267-C267),NA())</f>
        <v>#N/A</v>
      </c>
      <c r="D183" s="2" t="e">
        <f t="shared" si="117"/>
        <v>#N/A</v>
      </c>
      <c r="E183" s="2" t="e">
        <f t="shared" si="117"/>
        <v>#N/A</v>
      </c>
      <c r="F183" s="2" t="e">
        <f t="shared" si="117"/>
        <v>#N/A</v>
      </c>
      <c r="G183" s="2" t="e">
        <f t="shared" si="117"/>
        <v>#N/A</v>
      </c>
      <c r="H183" s="2" t="e">
        <f t="shared" si="117"/>
        <v>#N/A</v>
      </c>
      <c r="I183" s="2" t="e">
        <f t="shared" si="117"/>
        <v>#N/A</v>
      </c>
      <c r="J183" s="2" t="e">
        <f t="shared" si="117"/>
        <v>#N/A</v>
      </c>
      <c r="K183" s="2" t="e">
        <f t="shared" si="117"/>
        <v>#N/A</v>
      </c>
      <c r="L183" s="2" t="e">
        <f t="shared" si="117"/>
        <v>#N/A</v>
      </c>
      <c r="N183" s="8" t="e">
        <f t="shared" si="109"/>
        <v>#N/A</v>
      </c>
    </row>
    <row r="184" spans="1:14" hidden="1" x14ac:dyDescent="0.3">
      <c r="A184" s="2">
        <v>10</v>
      </c>
      <c r="C184" s="2" t="e">
        <f t="shared" ref="C184:L184" si="118">IF(ISNUMBER(C268),C35*(C$169*$B268-C268),NA())</f>
        <v>#N/A</v>
      </c>
      <c r="D184" s="2" t="e">
        <f t="shared" si="118"/>
        <v>#N/A</v>
      </c>
      <c r="E184" s="2" t="e">
        <f t="shared" si="118"/>
        <v>#N/A</v>
      </c>
      <c r="F184" s="2" t="e">
        <f t="shared" si="118"/>
        <v>#N/A</v>
      </c>
      <c r="G184" s="2" t="e">
        <f t="shared" si="118"/>
        <v>#N/A</v>
      </c>
      <c r="H184" s="2" t="e">
        <f t="shared" si="118"/>
        <v>#N/A</v>
      </c>
      <c r="I184" s="2" t="e">
        <f t="shared" si="118"/>
        <v>#N/A</v>
      </c>
      <c r="J184" s="2" t="e">
        <f t="shared" si="118"/>
        <v>#N/A</v>
      </c>
      <c r="K184" s="2" t="e">
        <f t="shared" si="118"/>
        <v>#N/A</v>
      </c>
      <c r="L184" s="2" t="e">
        <f t="shared" si="118"/>
        <v>#N/A</v>
      </c>
      <c r="N184" s="8" t="e">
        <f t="shared" si="109"/>
        <v>#N/A</v>
      </c>
    </row>
    <row r="185" spans="1:14" hidden="1" x14ac:dyDescent="0.3">
      <c r="A185" s="2">
        <v>11</v>
      </c>
      <c r="C185" s="2" t="e">
        <f t="shared" ref="C185:L185" si="119">IF(ISNUMBER(C269),C36*(C$169*$B269-C269),NA())</f>
        <v>#N/A</v>
      </c>
      <c r="D185" s="2" t="e">
        <f t="shared" si="119"/>
        <v>#N/A</v>
      </c>
      <c r="E185" s="2" t="e">
        <f t="shared" si="119"/>
        <v>#N/A</v>
      </c>
      <c r="F185" s="2" t="e">
        <f t="shared" si="119"/>
        <v>#N/A</v>
      </c>
      <c r="G185" s="2" t="e">
        <f t="shared" si="119"/>
        <v>#N/A</v>
      </c>
      <c r="H185" s="2" t="e">
        <f t="shared" si="119"/>
        <v>#N/A</v>
      </c>
      <c r="I185" s="2" t="e">
        <f t="shared" si="119"/>
        <v>#N/A</v>
      </c>
      <c r="J185" s="2" t="e">
        <f t="shared" si="119"/>
        <v>#N/A</v>
      </c>
      <c r="K185" s="2" t="e">
        <f t="shared" si="119"/>
        <v>#N/A</v>
      </c>
      <c r="L185" s="2" t="e">
        <f t="shared" si="119"/>
        <v>#N/A</v>
      </c>
      <c r="N185" s="8" t="e">
        <f t="shared" si="109"/>
        <v>#N/A</v>
      </c>
    </row>
    <row r="186" spans="1:14" hidden="1" x14ac:dyDescent="0.3">
      <c r="A186" s="2">
        <v>12</v>
      </c>
      <c r="C186" s="2" t="e">
        <f t="shared" ref="C186:L186" si="120">IF(ISNUMBER(C270),C37*(C$169*$B270-C270),NA())</f>
        <v>#N/A</v>
      </c>
      <c r="D186" s="2" t="e">
        <f t="shared" si="120"/>
        <v>#N/A</v>
      </c>
      <c r="E186" s="2" t="e">
        <f t="shared" si="120"/>
        <v>#N/A</v>
      </c>
      <c r="F186" s="2" t="e">
        <f t="shared" si="120"/>
        <v>#N/A</v>
      </c>
      <c r="G186" s="2" t="e">
        <f t="shared" si="120"/>
        <v>#N/A</v>
      </c>
      <c r="H186" s="2" t="e">
        <f t="shared" si="120"/>
        <v>#N/A</v>
      </c>
      <c r="I186" s="2" t="e">
        <f t="shared" si="120"/>
        <v>#N/A</v>
      </c>
      <c r="J186" s="2" t="e">
        <f t="shared" si="120"/>
        <v>#N/A</v>
      </c>
      <c r="K186" s="2" t="e">
        <f t="shared" si="120"/>
        <v>#N/A</v>
      </c>
      <c r="L186" s="2" t="e">
        <f t="shared" si="120"/>
        <v>#N/A</v>
      </c>
      <c r="N186" s="8" t="e">
        <f t="shared" si="109"/>
        <v>#N/A</v>
      </c>
    </row>
    <row r="187" spans="1:14" hidden="1" x14ac:dyDescent="0.3">
      <c r="A187" s="2">
        <v>13</v>
      </c>
      <c r="C187" s="2" t="e">
        <f t="shared" ref="C187:L187" si="121">IF(ISNUMBER(C271),C38*(C$169*$B271-C271),NA())</f>
        <v>#N/A</v>
      </c>
      <c r="D187" s="2" t="e">
        <f t="shared" si="121"/>
        <v>#N/A</v>
      </c>
      <c r="E187" s="2" t="e">
        <f t="shared" si="121"/>
        <v>#N/A</v>
      </c>
      <c r="F187" s="2" t="e">
        <f t="shared" si="121"/>
        <v>#N/A</v>
      </c>
      <c r="G187" s="2" t="e">
        <f t="shared" si="121"/>
        <v>#N/A</v>
      </c>
      <c r="H187" s="2" t="e">
        <f t="shared" si="121"/>
        <v>#N/A</v>
      </c>
      <c r="I187" s="2" t="e">
        <f t="shared" si="121"/>
        <v>#N/A</v>
      </c>
      <c r="J187" s="2" t="e">
        <f t="shared" si="121"/>
        <v>#N/A</v>
      </c>
      <c r="K187" s="2" t="e">
        <f t="shared" si="121"/>
        <v>#N/A</v>
      </c>
      <c r="L187" s="2" t="e">
        <f t="shared" si="121"/>
        <v>#N/A</v>
      </c>
      <c r="N187" s="8" t="e">
        <f t="shared" si="109"/>
        <v>#N/A</v>
      </c>
    </row>
    <row r="188" spans="1:14" hidden="1" x14ac:dyDescent="0.3">
      <c r="A188" s="2">
        <v>14</v>
      </c>
      <c r="C188" s="2" t="e">
        <f t="shared" ref="C188:L188" si="122">IF(ISNUMBER(C272),C39*(C$169*$B272-C272),NA())</f>
        <v>#N/A</v>
      </c>
      <c r="D188" s="2" t="e">
        <f t="shared" si="122"/>
        <v>#N/A</v>
      </c>
      <c r="E188" s="2" t="e">
        <f t="shared" si="122"/>
        <v>#N/A</v>
      </c>
      <c r="F188" s="2" t="e">
        <f t="shared" si="122"/>
        <v>#N/A</v>
      </c>
      <c r="G188" s="2" t="e">
        <f t="shared" si="122"/>
        <v>#N/A</v>
      </c>
      <c r="H188" s="2" t="e">
        <f t="shared" si="122"/>
        <v>#N/A</v>
      </c>
      <c r="I188" s="2" t="e">
        <f t="shared" si="122"/>
        <v>#N/A</v>
      </c>
      <c r="J188" s="2" t="e">
        <f t="shared" si="122"/>
        <v>#N/A</v>
      </c>
      <c r="K188" s="2" t="e">
        <f t="shared" si="122"/>
        <v>#N/A</v>
      </c>
      <c r="L188" s="2" t="e">
        <f t="shared" si="122"/>
        <v>#N/A</v>
      </c>
      <c r="N188" s="8" t="e">
        <f t="shared" si="109"/>
        <v>#N/A</v>
      </c>
    </row>
    <row r="189" spans="1:14" hidden="1" x14ac:dyDescent="0.3">
      <c r="A189" s="2">
        <v>15</v>
      </c>
      <c r="C189" s="2" t="e">
        <f t="shared" ref="C189:L189" si="123">IF(ISNUMBER(C273),C40*(C$169*$B273-C273),NA())</f>
        <v>#N/A</v>
      </c>
      <c r="D189" s="2" t="e">
        <f t="shared" si="123"/>
        <v>#N/A</v>
      </c>
      <c r="E189" s="2" t="e">
        <f t="shared" si="123"/>
        <v>#N/A</v>
      </c>
      <c r="F189" s="2" t="e">
        <f t="shared" si="123"/>
        <v>#N/A</v>
      </c>
      <c r="G189" s="2" t="e">
        <f t="shared" si="123"/>
        <v>#N/A</v>
      </c>
      <c r="H189" s="2" t="e">
        <f t="shared" si="123"/>
        <v>#N/A</v>
      </c>
      <c r="I189" s="2" t="e">
        <f t="shared" si="123"/>
        <v>#N/A</v>
      </c>
      <c r="J189" s="2" t="e">
        <f t="shared" si="123"/>
        <v>#N/A</v>
      </c>
      <c r="K189" s="2" t="e">
        <f t="shared" si="123"/>
        <v>#N/A</v>
      </c>
      <c r="L189" s="2" t="e">
        <f t="shared" si="123"/>
        <v>#N/A</v>
      </c>
      <c r="N189" s="8" t="e">
        <f t="shared" si="109"/>
        <v>#N/A</v>
      </c>
    </row>
    <row r="190" spans="1:14" hidden="1" x14ac:dyDescent="0.3">
      <c r="A190" s="2">
        <v>16</v>
      </c>
      <c r="C190" s="2" t="e">
        <f t="shared" ref="C190:L190" si="124">IF(ISNUMBER(C274),C41*(C$169*$B274-C274),NA())</f>
        <v>#N/A</v>
      </c>
      <c r="D190" s="2" t="e">
        <f t="shared" si="124"/>
        <v>#N/A</v>
      </c>
      <c r="E190" s="2" t="e">
        <f t="shared" si="124"/>
        <v>#N/A</v>
      </c>
      <c r="F190" s="2" t="e">
        <f t="shared" si="124"/>
        <v>#N/A</v>
      </c>
      <c r="G190" s="2" t="e">
        <f t="shared" si="124"/>
        <v>#N/A</v>
      </c>
      <c r="H190" s="2" t="e">
        <f t="shared" si="124"/>
        <v>#N/A</v>
      </c>
      <c r="I190" s="2" t="e">
        <f t="shared" si="124"/>
        <v>#N/A</v>
      </c>
      <c r="J190" s="2" t="e">
        <f t="shared" si="124"/>
        <v>#N/A</v>
      </c>
      <c r="K190" s="2" t="e">
        <f t="shared" si="124"/>
        <v>#N/A</v>
      </c>
      <c r="L190" s="2" t="e">
        <f t="shared" si="124"/>
        <v>#N/A</v>
      </c>
      <c r="N190" s="8" t="e">
        <f t="shared" si="109"/>
        <v>#N/A</v>
      </c>
    </row>
    <row r="191" spans="1:14" hidden="1" x14ac:dyDescent="0.3">
      <c r="A191" s="2">
        <v>17</v>
      </c>
      <c r="C191" s="2" t="e">
        <f t="shared" ref="C191:L191" si="125">IF(ISNUMBER(C275),C42*(C$169*$B275-C275),NA())</f>
        <v>#N/A</v>
      </c>
      <c r="D191" s="2" t="e">
        <f t="shared" si="125"/>
        <v>#N/A</v>
      </c>
      <c r="E191" s="2" t="e">
        <f t="shared" si="125"/>
        <v>#N/A</v>
      </c>
      <c r="F191" s="2" t="e">
        <f t="shared" si="125"/>
        <v>#N/A</v>
      </c>
      <c r="G191" s="2" t="e">
        <f t="shared" si="125"/>
        <v>#N/A</v>
      </c>
      <c r="H191" s="2" t="e">
        <f t="shared" si="125"/>
        <v>#N/A</v>
      </c>
      <c r="I191" s="2" t="e">
        <f t="shared" si="125"/>
        <v>#N/A</v>
      </c>
      <c r="J191" s="2" t="e">
        <f t="shared" si="125"/>
        <v>#N/A</v>
      </c>
      <c r="K191" s="2" t="e">
        <f t="shared" si="125"/>
        <v>#N/A</v>
      </c>
      <c r="L191" s="2" t="e">
        <f t="shared" si="125"/>
        <v>#N/A</v>
      </c>
      <c r="N191" s="8" t="e">
        <f t="shared" si="109"/>
        <v>#N/A</v>
      </c>
    </row>
    <row r="192" spans="1:14" hidden="1" x14ac:dyDescent="0.3">
      <c r="A192" s="2">
        <v>18</v>
      </c>
      <c r="C192" s="2" t="e">
        <f t="shared" ref="C192:L192" si="126">IF(ISNUMBER(C276),C43*(C$169*$B276-C276),NA())</f>
        <v>#N/A</v>
      </c>
      <c r="D192" s="2" t="e">
        <f t="shared" si="126"/>
        <v>#N/A</v>
      </c>
      <c r="E192" s="2" t="e">
        <f t="shared" si="126"/>
        <v>#N/A</v>
      </c>
      <c r="F192" s="2" t="e">
        <f t="shared" si="126"/>
        <v>#N/A</v>
      </c>
      <c r="G192" s="2" t="e">
        <f t="shared" si="126"/>
        <v>#N/A</v>
      </c>
      <c r="H192" s="2" t="e">
        <f t="shared" si="126"/>
        <v>#N/A</v>
      </c>
      <c r="I192" s="2" t="e">
        <f t="shared" si="126"/>
        <v>#N/A</v>
      </c>
      <c r="J192" s="2" t="e">
        <f t="shared" si="126"/>
        <v>#N/A</v>
      </c>
      <c r="K192" s="2" t="e">
        <f t="shared" si="126"/>
        <v>#N/A</v>
      </c>
      <c r="L192" s="2" t="e">
        <f t="shared" si="126"/>
        <v>#N/A</v>
      </c>
      <c r="N192" s="8" t="e">
        <f t="shared" si="109"/>
        <v>#N/A</v>
      </c>
    </row>
    <row r="193" spans="1:14" hidden="1" x14ac:dyDescent="0.3">
      <c r="A193" s="2">
        <v>19</v>
      </c>
      <c r="C193" s="2" t="e">
        <f t="shared" ref="C193:L193" si="127">IF(ISNUMBER(C277),C44*(C$169*$B277-C277),NA())</f>
        <v>#N/A</v>
      </c>
      <c r="D193" s="2" t="e">
        <f t="shared" si="127"/>
        <v>#N/A</v>
      </c>
      <c r="E193" s="2" t="e">
        <f t="shared" si="127"/>
        <v>#N/A</v>
      </c>
      <c r="F193" s="2" t="e">
        <f t="shared" si="127"/>
        <v>#N/A</v>
      </c>
      <c r="G193" s="2" t="e">
        <f t="shared" si="127"/>
        <v>#N/A</v>
      </c>
      <c r="H193" s="2" t="e">
        <f t="shared" si="127"/>
        <v>#N/A</v>
      </c>
      <c r="I193" s="2" t="e">
        <f t="shared" si="127"/>
        <v>#N/A</v>
      </c>
      <c r="J193" s="2" t="e">
        <f t="shared" si="127"/>
        <v>#N/A</v>
      </c>
      <c r="K193" s="2" t="e">
        <f t="shared" si="127"/>
        <v>#N/A</v>
      </c>
      <c r="L193" s="2" t="e">
        <f t="shared" si="127"/>
        <v>#N/A</v>
      </c>
      <c r="N193" s="8" t="e">
        <f t="shared" si="109"/>
        <v>#N/A</v>
      </c>
    </row>
    <row r="194" spans="1:14" hidden="1" x14ac:dyDescent="0.3">
      <c r="A194" s="2">
        <v>20</v>
      </c>
      <c r="C194" s="2" t="e">
        <f t="shared" ref="C194:L194" si="128">IF(ISNUMBER(C278),C45*(C$169*$B278-C278),NA())</f>
        <v>#N/A</v>
      </c>
      <c r="D194" s="2" t="e">
        <f t="shared" si="128"/>
        <v>#N/A</v>
      </c>
      <c r="E194" s="2" t="e">
        <f t="shared" si="128"/>
        <v>#N/A</v>
      </c>
      <c r="F194" s="2" t="e">
        <f t="shared" si="128"/>
        <v>#N/A</v>
      </c>
      <c r="G194" s="2" t="e">
        <f t="shared" si="128"/>
        <v>#N/A</v>
      </c>
      <c r="H194" s="2" t="e">
        <f t="shared" si="128"/>
        <v>#N/A</v>
      </c>
      <c r="I194" s="2" t="e">
        <f t="shared" si="128"/>
        <v>#N/A</v>
      </c>
      <c r="J194" s="2" t="e">
        <f t="shared" si="128"/>
        <v>#N/A</v>
      </c>
      <c r="K194" s="2" t="e">
        <f t="shared" si="128"/>
        <v>#N/A</v>
      </c>
      <c r="L194" s="2" t="e">
        <f t="shared" si="128"/>
        <v>#N/A</v>
      </c>
      <c r="N194" s="8" t="e">
        <f t="shared" si="109"/>
        <v>#N/A</v>
      </c>
    </row>
    <row r="195" spans="1:14" hidden="1" x14ac:dyDescent="0.3">
      <c r="C195" s="23"/>
      <c r="D195" s="23"/>
      <c r="E195" s="23"/>
      <c r="F195" s="23"/>
      <c r="G195" s="23"/>
    </row>
    <row r="196" spans="1:14" hidden="1" x14ac:dyDescent="0.3">
      <c r="A196" s="10" t="s">
        <v>55</v>
      </c>
      <c r="C196" s="23"/>
      <c r="D196" s="23"/>
      <c r="E196" s="23"/>
      <c r="F196" s="23"/>
      <c r="G196" s="23"/>
    </row>
    <row r="197" spans="1:14" hidden="1" x14ac:dyDescent="0.3">
      <c r="C197" s="23" t="s">
        <v>56</v>
      </c>
      <c r="D197" s="23" t="s">
        <v>56</v>
      </c>
      <c r="E197" s="23" t="s">
        <v>56</v>
      </c>
      <c r="F197" s="23" t="s">
        <v>56</v>
      </c>
      <c r="G197" s="23" t="s">
        <v>56</v>
      </c>
      <c r="H197" s="23" t="s">
        <v>56</v>
      </c>
      <c r="I197" s="23" t="s">
        <v>56</v>
      </c>
      <c r="J197" s="23" t="s">
        <v>56</v>
      </c>
      <c r="K197" s="23" t="s">
        <v>56</v>
      </c>
      <c r="L197" s="23" t="s">
        <v>56</v>
      </c>
      <c r="M197" s="23"/>
      <c r="N197" s="2" t="str">
        <f>$F$227&amp;" LinReg"</f>
        <v>exp1 LinReg</v>
      </c>
    </row>
    <row r="198" spans="1:14" hidden="1" x14ac:dyDescent="0.3">
      <c r="B198" s="2">
        <v>0</v>
      </c>
      <c r="C198" s="23">
        <f>C$169*$B198</f>
        <v>0</v>
      </c>
      <c r="D198" s="23">
        <f t="shared" ref="D198:L199" si="129">D$169*$B198</f>
        <v>0</v>
      </c>
      <c r="E198" s="23">
        <f t="shared" si="129"/>
        <v>0</v>
      </c>
      <c r="F198" s="23">
        <f t="shared" si="129"/>
        <v>0</v>
      </c>
      <c r="G198" s="23">
        <f t="shared" si="129"/>
        <v>0</v>
      </c>
      <c r="H198" s="23" t="e">
        <f t="shared" si="129"/>
        <v>#DIV/0!</v>
      </c>
      <c r="I198" s="23" t="e">
        <f t="shared" si="129"/>
        <v>#DIV/0!</v>
      </c>
      <c r="J198" s="23" t="e">
        <f t="shared" si="129"/>
        <v>#DIV/0!</v>
      </c>
      <c r="K198" s="23" t="e">
        <f t="shared" si="129"/>
        <v>#DIV/0!</v>
      </c>
      <c r="L198" s="23" t="e">
        <f t="shared" si="129"/>
        <v>#DIV/0!</v>
      </c>
      <c r="M198" s="23"/>
      <c r="N198" s="7">
        <f>INDEX($C$198:$L$199,ROW()-ROW($N$197),MATCH($F$227,$C$232:$L$232,0))</f>
        <v>0</v>
      </c>
    </row>
    <row r="199" spans="1:14" hidden="1" x14ac:dyDescent="0.3">
      <c r="B199" s="2">
        <f>B143</f>
        <v>22.05</v>
      </c>
      <c r="C199" s="23">
        <f>C$169*$B199</f>
        <v>67.315049559476975</v>
      </c>
      <c r="D199" s="23">
        <f t="shared" si="129"/>
        <v>60.041331784246339</v>
      </c>
      <c r="E199" s="23">
        <f t="shared" si="129"/>
        <v>23.705057381789846</v>
      </c>
      <c r="F199" s="23">
        <f t="shared" si="129"/>
        <v>66.417472035112525</v>
      </c>
      <c r="G199" s="23">
        <f t="shared" si="129"/>
        <v>83.154861521405209</v>
      </c>
      <c r="H199" s="23" t="e">
        <f t="shared" si="129"/>
        <v>#DIV/0!</v>
      </c>
      <c r="I199" s="23" t="e">
        <f t="shared" si="129"/>
        <v>#DIV/0!</v>
      </c>
      <c r="J199" s="23" t="e">
        <f t="shared" si="129"/>
        <v>#DIV/0!</v>
      </c>
      <c r="K199" s="23" t="e">
        <f t="shared" si="129"/>
        <v>#DIV/0!</v>
      </c>
      <c r="L199" s="23" t="e">
        <f t="shared" si="129"/>
        <v>#DIV/0!</v>
      </c>
      <c r="M199" s="23"/>
      <c r="N199" s="7">
        <f>INDEX($C$198:$L$199,ROW()-ROW($N$197),MATCH($F$227,$C$232:$L$232,0))</f>
        <v>67.315049559476975</v>
      </c>
    </row>
    <row r="200" spans="1:14" hidden="1" x14ac:dyDescent="0.3">
      <c r="C200" s="23"/>
      <c r="D200" s="23"/>
      <c r="E200" s="23"/>
      <c r="F200" s="23"/>
      <c r="G200" s="23"/>
    </row>
    <row r="201" spans="1:14" hidden="1" x14ac:dyDescent="0.3"/>
    <row r="202" spans="1:14" hidden="1" x14ac:dyDescent="0.3">
      <c r="A202" s="10" t="s">
        <v>93</v>
      </c>
    </row>
    <row r="203" spans="1:14" hidden="1" x14ac:dyDescent="0.3">
      <c r="A203" s="1" t="s">
        <v>94</v>
      </c>
      <c r="C203" s="78">
        <f>C242^2*C241</f>
        <v>2.2297293933863285E-3</v>
      </c>
      <c r="D203" s="78">
        <f t="shared" ref="D203:G203" si="130">D242^2*D241</f>
        <v>4.1310245488235904E-3</v>
      </c>
      <c r="E203" s="78">
        <f t="shared" si="130"/>
        <v>1.9578864451035748E-2</v>
      </c>
      <c r="F203" s="78">
        <f t="shared" si="130"/>
        <v>1.8383273173110212E-2</v>
      </c>
      <c r="G203" s="78">
        <f t="shared" si="130"/>
        <v>1.5000877521631543E-2</v>
      </c>
      <c r="H203" s="78">
        <f t="shared" ref="H203:L203" si="131">H242^2*H241</f>
        <v>0</v>
      </c>
      <c r="I203" s="78">
        <f t="shared" si="131"/>
        <v>0</v>
      </c>
      <c r="J203" s="78">
        <f t="shared" si="131"/>
        <v>0</v>
      </c>
      <c r="K203" s="78">
        <f t="shared" si="131"/>
        <v>0</v>
      </c>
      <c r="L203" s="78">
        <f t="shared" si="131"/>
        <v>0</v>
      </c>
    </row>
    <row r="204" spans="1:14" hidden="1" x14ac:dyDescent="0.3">
      <c r="A204" s="1" t="s">
        <v>95</v>
      </c>
      <c r="C204" s="78">
        <f>C241</f>
        <v>4</v>
      </c>
      <c r="D204" s="78">
        <f t="shared" ref="D204:G204" si="132">D241</f>
        <v>5</v>
      </c>
      <c r="E204" s="78">
        <f t="shared" si="132"/>
        <v>6</v>
      </c>
      <c r="F204" s="78">
        <f t="shared" si="132"/>
        <v>6</v>
      </c>
      <c r="G204" s="78">
        <f t="shared" si="132"/>
        <v>6</v>
      </c>
      <c r="H204" s="78">
        <f t="shared" ref="H204:L204" si="133">H241</f>
        <v>-2</v>
      </c>
      <c r="I204" s="78">
        <f t="shared" si="133"/>
        <v>-2</v>
      </c>
      <c r="J204" s="78">
        <f t="shared" si="133"/>
        <v>-2</v>
      </c>
      <c r="K204" s="78">
        <f t="shared" si="133"/>
        <v>-2</v>
      </c>
      <c r="L204" s="78">
        <f t="shared" si="133"/>
        <v>-2</v>
      </c>
    </row>
    <row r="205" spans="1:14" hidden="1" x14ac:dyDescent="0.3">
      <c r="A205" s="1" t="s">
        <v>96</v>
      </c>
      <c r="C205" s="78">
        <f>C248^2*C247</f>
        <v>0.99396735568145411</v>
      </c>
      <c r="D205" s="78">
        <f>D248^2*D247</f>
        <v>4.7811552079552032E-2</v>
      </c>
      <c r="E205" s="78">
        <f>E248^2*E247</f>
        <v>1.9578203563320729E-2</v>
      </c>
      <c r="F205" s="78">
        <f>F248^2*F247</f>
        <v>1.8462969469224037E-2</v>
      </c>
      <c r="G205" s="78">
        <f>G248^2*G247</f>
        <v>2.8381687857710867E-2</v>
      </c>
      <c r="H205" s="78">
        <f t="shared" ref="H205:L205" si="134">H248^2*H247</f>
        <v>0</v>
      </c>
      <c r="I205" s="78">
        <f t="shared" si="134"/>
        <v>0</v>
      </c>
      <c r="J205" s="78">
        <f t="shared" si="134"/>
        <v>0</v>
      </c>
      <c r="K205" s="78">
        <f t="shared" si="134"/>
        <v>0</v>
      </c>
      <c r="L205" s="78">
        <f t="shared" si="134"/>
        <v>0</v>
      </c>
    </row>
    <row r="206" spans="1:14" hidden="1" x14ac:dyDescent="0.3">
      <c r="A206" s="1" t="s">
        <v>97</v>
      </c>
      <c r="C206" s="78">
        <f>C247</f>
        <v>5</v>
      </c>
      <c r="D206" s="78">
        <f t="shared" ref="D206:G206" si="135">D247</f>
        <v>6</v>
      </c>
      <c r="E206" s="78">
        <f t="shared" si="135"/>
        <v>7</v>
      </c>
      <c r="F206" s="78">
        <f t="shared" si="135"/>
        <v>7</v>
      </c>
      <c r="G206" s="78">
        <f t="shared" si="135"/>
        <v>7</v>
      </c>
      <c r="H206" s="78">
        <f t="shared" ref="H206:L206" si="136">H247</f>
        <v>-1</v>
      </c>
      <c r="I206" s="78">
        <f t="shared" si="136"/>
        <v>-1</v>
      </c>
      <c r="J206" s="78">
        <f t="shared" si="136"/>
        <v>-1</v>
      </c>
      <c r="K206" s="78">
        <f t="shared" si="136"/>
        <v>-1</v>
      </c>
      <c r="L206" s="78">
        <f t="shared" si="136"/>
        <v>-1</v>
      </c>
    </row>
    <row r="207" spans="1:14" hidden="1" x14ac:dyDescent="0.3">
      <c r="A207" s="1" t="s">
        <v>92</v>
      </c>
      <c r="C207" s="80">
        <f t="shared" ref="C207:E207" si="137">MAX((C205-C203)/(C206-C204)/(C203/C204),0)</f>
        <v>1779.1174646209402</v>
      </c>
      <c r="D207" s="80">
        <f t="shared" si="137"/>
        <v>52.868879153922649</v>
      </c>
      <c r="E207" s="80">
        <f t="shared" si="137"/>
        <v>0</v>
      </c>
      <c r="F207" s="80">
        <f>MAX((F205-F203)/(F206-F204)/(F203/F204),0)</f>
        <v>2.6011568896359322E-2</v>
      </c>
      <c r="G207" s="80">
        <f t="shared" ref="G207" si="138">MAX((G205-G203)/(G206-G204)/(G203/G204),0)</f>
        <v>5.3520110340680862</v>
      </c>
      <c r="H207" s="80" t="e">
        <f t="shared" ref="H207" si="139">MAX((H205-H203)/(H206-H204)/(H203/H204),0)</f>
        <v>#DIV/0!</v>
      </c>
      <c r="I207" s="80" t="e">
        <f t="shared" ref="I207" si="140">MAX((I205-I203)/(I206-I204)/(I203/I204),0)</f>
        <v>#DIV/0!</v>
      </c>
      <c r="J207" s="80" t="e">
        <f t="shared" ref="J207" si="141">MAX((J205-J203)/(J206-J204)/(J203/J204),0)</f>
        <v>#DIV/0!</v>
      </c>
      <c r="K207" s="80" t="e">
        <f t="shared" ref="K207" si="142">MAX((K205-K203)/(K206-K204)/(K203/K204),0)</f>
        <v>#DIV/0!</v>
      </c>
      <c r="L207" s="80" t="e">
        <f t="shared" ref="L207" si="143">MAX((L205-L203)/(L206-L204)/(L203/L204),0)</f>
        <v>#DIV/0!</v>
      </c>
    </row>
    <row r="208" spans="1:14" hidden="1" x14ac:dyDescent="0.3">
      <c r="A208" s="1" t="s">
        <v>98</v>
      </c>
      <c r="C208" s="78">
        <f>_xlfn.F.DIST.RT(C207,C206-C204,C204)</f>
        <v>1.8884973388595528E-6</v>
      </c>
      <c r="D208" s="78">
        <f t="shared" ref="D208:G208" si="144">_xlfn.F.DIST.RT(D207,D206-D204,D204)</f>
        <v>7.6928262816156198E-4</v>
      </c>
      <c r="E208" s="78">
        <f t="shared" si="144"/>
        <v>1</v>
      </c>
      <c r="F208" s="78">
        <f t="shared" si="144"/>
        <v>0.87716571053160142</v>
      </c>
      <c r="G208" s="78">
        <f t="shared" si="144"/>
        <v>5.9985365459904065E-2</v>
      </c>
      <c r="H208" s="78" t="e">
        <f t="shared" ref="H208" si="145">_xlfn.F.DIST.RT(H207,H206-H204,H204)</f>
        <v>#DIV/0!</v>
      </c>
      <c r="I208" s="77" t="e">
        <f t="shared" ref="I208" si="146">_xlfn.F.DIST.RT(I207,I206-I204,I204)</f>
        <v>#DIV/0!</v>
      </c>
      <c r="J208" s="77" t="e">
        <f t="shared" ref="J208" si="147">_xlfn.F.DIST.RT(J207,J206-J204,J204)</f>
        <v>#DIV/0!</v>
      </c>
      <c r="K208" s="51" t="e">
        <f t="shared" ref="K208" si="148">_xlfn.F.DIST.RT(K207,K206-K204,K204)</f>
        <v>#DIV/0!</v>
      </c>
      <c r="L208" s="77" t="e">
        <f t="shared" ref="L208" si="149">_xlfn.F.DIST.RT(L207,L206-L204,L204)</f>
        <v>#DIV/0!</v>
      </c>
    </row>
    <row r="209" spans="1:12" hidden="1" x14ac:dyDescent="0.3">
      <c r="A209" s="1" t="s">
        <v>99</v>
      </c>
      <c r="C209" s="78" t="str">
        <f>IF(C208&lt;0.05,"nonlinear","linear")</f>
        <v>nonlinear</v>
      </c>
      <c r="D209" s="78" t="str">
        <f t="shared" ref="D209:G209" si="150">IF(D208&lt;0.05,"nonlinear","linear")</f>
        <v>nonlinear</v>
      </c>
      <c r="E209" s="78" t="str">
        <f t="shared" si="150"/>
        <v>linear</v>
      </c>
      <c r="F209" s="78" t="str">
        <f t="shared" si="150"/>
        <v>linear</v>
      </c>
      <c r="G209" s="78" t="str">
        <f t="shared" si="150"/>
        <v>linear</v>
      </c>
      <c r="H209" s="78" t="e">
        <f t="shared" ref="H209" si="151">IF(H208&lt;0.05,"nonlinear","linear")</f>
        <v>#DIV/0!</v>
      </c>
      <c r="I209" s="78" t="e">
        <f t="shared" ref="I209" si="152">IF(I208&lt;0.05,"nonlinear","linear")</f>
        <v>#DIV/0!</v>
      </c>
      <c r="J209" s="78" t="e">
        <f t="shared" ref="J209" si="153">IF(J208&lt;0.05,"nonlinear","linear")</f>
        <v>#DIV/0!</v>
      </c>
      <c r="K209" s="78" t="e">
        <f t="shared" ref="K209" si="154">IF(K208&lt;0.05,"nonlinear","linear")</f>
        <v>#DIV/0!</v>
      </c>
      <c r="L209" s="78" t="e">
        <f t="shared" ref="L209" si="155">IF(L208&lt;0.05,"nonlinear","linear")</f>
        <v>#DIV/0!</v>
      </c>
    </row>
    <row r="210" spans="1:12" hidden="1" x14ac:dyDescent="0.3">
      <c r="C210" s="78"/>
    </row>
    <row r="211" spans="1:12" hidden="1" x14ac:dyDescent="0.3">
      <c r="C211" s="78"/>
    </row>
    <row r="212" spans="1:12" hidden="1" x14ac:dyDescent="0.3">
      <c r="C212" s="23"/>
      <c r="D212" s="23"/>
      <c r="E212" s="23"/>
      <c r="F212" s="23"/>
      <c r="G212" s="23"/>
    </row>
    <row r="213" spans="1:12" x14ac:dyDescent="0.3">
      <c r="A213" s="1" t="s">
        <v>101</v>
      </c>
      <c r="C213" s="23"/>
      <c r="D213" s="23"/>
      <c r="E213" s="23"/>
      <c r="F213" s="23"/>
      <c r="G213" s="23"/>
    </row>
    <row r="215" spans="1:12" x14ac:dyDescent="0.3">
      <c r="A215" s="1"/>
    </row>
    <row r="216" spans="1:12" x14ac:dyDescent="0.3">
      <c r="A216" s="1" t="s">
        <v>0</v>
      </c>
    </row>
    <row r="217" spans="1:12" x14ac:dyDescent="0.3">
      <c r="A217" s="1"/>
    </row>
    <row r="218" spans="1:12" x14ac:dyDescent="0.3">
      <c r="A218" s="1"/>
    </row>
    <row r="219" spans="1:12" x14ac:dyDescent="0.3">
      <c r="A219" s="1"/>
    </row>
    <row r="220" spans="1:12" x14ac:dyDescent="0.3">
      <c r="A220" s="1"/>
    </row>
    <row r="221" spans="1:12" x14ac:dyDescent="0.3">
      <c r="A221" s="1"/>
    </row>
    <row r="222" spans="1:12" x14ac:dyDescent="0.3">
      <c r="A222" s="1"/>
    </row>
    <row r="223" spans="1:12" x14ac:dyDescent="0.3">
      <c r="A223" s="1"/>
    </row>
    <row r="224" spans="1:12" x14ac:dyDescent="0.3">
      <c r="A224" s="1"/>
    </row>
    <row r="225" spans="1:36" x14ac:dyDescent="0.3">
      <c r="A225" s="1"/>
    </row>
    <row r="226" spans="1:36" x14ac:dyDescent="0.3">
      <c r="A226" s="1"/>
    </row>
    <row r="227" spans="1:36" x14ac:dyDescent="0.3">
      <c r="A227" s="1" t="s">
        <v>76</v>
      </c>
      <c r="B227" s="3" t="s">
        <v>74</v>
      </c>
      <c r="E227" s="2" t="s">
        <v>1</v>
      </c>
      <c r="F227" s="3" t="s">
        <v>102</v>
      </c>
      <c r="O227" s="8"/>
    </row>
    <row r="228" spans="1:36" x14ac:dyDescent="0.3">
      <c r="A228" s="1"/>
    </row>
    <row r="229" spans="1:36" x14ac:dyDescent="0.3">
      <c r="A229" s="1" t="s">
        <v>68</v>
      </c>
      <c r="C229" s="25">
        <f t="shared" ref="C229:L229" si="156">IF(C241&gt;0,ROUND(MAX(C259:C278)/(C257*C258),1-ROUND(LOG(MAX(C259:C278)/(C257*C258)),0)),0)</f>
        <v>3000</v>
      </c>
      <c r="D229" s="25">
        <f t="shared" si="156"/>
        <v>5000</v>
      </c>
      <c r="E229" s="25">
        <f t="shared" si="156"/>
        <v>2300</v>
      </c>
      <c r="F229" s="25">
        <f t="shared" si="156"/>
        <v>2700</v>
      </c>
      <c r="G229" s="25">
        <f t="shared" si="156"/>
        <v>19000</v>
      </c>
      <c r="H229" s="25">
        <f t="shared" si="156"/>
        <v>0</v>
      </c>
      <c r="I229" s="25">
        <f t="shared" si="156"/>
        <v>0</v>
      </c>
      <c r="J229" s="25">
        <f t="shared" si="156"/>
        <v>0</v>
      </c>
      <c r="K229" s="25">
        <f t="shared" si="156"/>
        <v>0</v>
      </c>
      <c r="L229" s="25">
        <f t="shared" si="156"/>
        <v>0</v>
      </c>
    </row>
    <row r="230" spans="1:36" x14ac:dyDescent="0.3">
      <c r="A230" s="1" t="s">
        <v>69</v>
      </c>
      <c r="C230" s="8">
        <f>IF(C241&gt;0,ROUND(C245,2-ROUND(LOG(C245),0)),0)</f>
        <v>0.20399999999999999</v>
      </c>
      <c r="D230" s="8">
        <f t="shared" ref="D230:L230" si="157">IF(D241&gt;0,ROUND(D245,2-ROUND(LOG(D245),0)),0)</f>
        <v>0.13600000000000001</v>
      </c>
      <c r="E230" s="8">
        <f t="shared" si="157"/>
        <v>0.108</v>
      </c>
      <c r="F230" s="8">
        <f t="shared" si="157"/>
        <v>0.12</v>
      </c>
      <c r="G230" s="8">
        <f t="shared" si="157"/>
        <v>0.189</v>
      </c>
      <c r="H230" s="8">
        <f t="shared" si="157"/>
        <v>0</v>
      </c>
      <c r="I230" s="8">
        <f t="shared" si="157"/>
        <v>0</v>
      </c>
      <c r="J230" s="8">
        <f t="shared" si="157"/>
        <v>0</v>
      </c>
      <c r="K230" s="8">
        <f t="shared" si="157"/>
        <v>0</v>
      </c>
      <c r="L230" s="8">
        <f t="shared" si="157"/>
        <v>0</v>
      </c>
      <c r="O230" s="4"/>
    </row>
    <row r="231" spans="1:36" ht="15" thickBot="1" x14ac:dyDescent="0.35">
      <c r="A231" s="1"/>
      <c r="O231" s="4"/>
    </row>
    <row r="232" spans="1:36" x14ac:dyDescent="0.3">
      <c r="A232" s="26" t="s">
        <v>3</v>
      </c>
      <c r="B232" s="27"/>
      <c r="C232" s="27" t="str">
        <f>IF(ISTEXT(C256),C256,"")</f>
        <v>exp1</v>
      </c>
      <c r="D232" s="27" t="str">
        <f t="shared" ref="D232:L232" si="158">IF(ISTEXT(D256),D256,"")</f>
        <v>exp2</v>
      </c>
      <c r="E232" s="27" t="str">
        <f t="shared" si="158"/>
        <v>exp3</v>
      </c>
      <c r="F232" s="27" t="str">
        <f t="shared" si="158"/>
        <v>exp4</v>
      </c>
      <c r="G232" s="88" t="str">
        <f t="shared" si="158"/>
        <v>exp5</v>
      </c>
      <c r="H232" s="88" t="str">
        <f t="shared" si="158"/>
        <v/>
      </c>
      <c r="I232" s="88" t="str">
        <f t="shared" si="158"/>
        <v/>
      </c>
      <c r="J232" s="88" t="str">
        <f t="shared" si="158"/>
        <v/>
      </c>
      <c r="K232" s="88" t="str">
        <f t="shared" si="158"/>
        <v/>
      </c>
      <c r="L232" s="133" t="str">
        <f t="shared" si="158"/>
        <v/>
      </c>
      <c r="O232" s="1"/>
    </row>
    <row r="233" spans="1:36" x14ac:dyDescent="0.3">
      <c r="A233" s="28" t="s">
        <v>7</v>
      </c>
      <c r="B233" s="29" t="s">
        <v>8</v>
      </c>
      <c r="C233" s="29">
        <f>C257</f>
        <v>1E-3</v>
      </c>
      <c r="D233" s="29">
        <f t="shared" ref="D233:L233" si="159">D257</f>
        <v>5.0000000000000001E-4</v>
      </c>
      <c r="E233" s="29">
        <f t="shared" si="159"/>
        <v>1E-3</v>
      </c>
      <c r="F233" s="29">
        <f t="shared" si="159"/>
        <v>1E-3</v>
      </c>
      <c r="G233" s="29">
        <f t="shared" si="159"/>
        <v>2.0000000000000001E-4</v>
      </c>
      <c r="H233" s="29">
        <f t="shared" si="159"/>
        <v>0</v>
      </c>
      <c r="I233" s="29">
        <f t="shared" si="159"/>
        <v>0</v>
      </c>
      <c r="J233" s="29">
        <f t="shared" si="159"/>
        <v>0</v>
      </c>
      <c r="K233" s="29">
        <f t="shared" si="159"/>
        <v>0</v>
      </c>
      <c r="L233" s="30">
        <f t="shared" si="159"/>
        <v>0</v>
      </c>
    </row>
    <row r="234" spans="1:36" ht="15.6" x14ac:dyDescent="0.3">
      <c r="A234" s="28" t="s">
        <v>63</v>
      </c>
      <c r="B234" s="29" t="s">
        <v>10</v>
      </c>
      <c r="C234" s="29">
        <f>C258</f>
        <v>15</v>
      </c>
      <c r="D234" s="29">
        <f t="shared" ref="D234:L234" si="160">D258</f>
        <v>20</v>
      </c>
      <c r="E234" s="29">
        <f t="shared" si="160"/>
        <v>10</v>
      </c>
      <c r="F234" s="29">
        <f t="shared" si="160"/>
        <v>25</v>
      </c>
      <c r="G234" s="29">
        <f t="shared" si="160"/>
        <v>20</v>
      </c>
      <c r="H234" s="29">
        <f t="shared" si="160"/>
        <v>0</v>
      </c>
      <c r="I234" s="29">
        <f t="shared" si="160"/>
        <v>0</v>
      </c>
      <c r="J234" s="29">
        <f t="shared" si="160"/>
        <v>0</v>
      </c>
      <c r="K234" s="29">
        <f t="shared" si="160"/>
        <v>0</v>
      </c>
      <c r="L234" s="30">
        <f t="shared" si="160"/>
        <v>0</v>
      </c>
    </row>
    <row r="235" spans="1:36" x14ac:dyDescent="0.3">
      <c r="A235" s="45" t="s">
        <v>73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30"/>
    </row>
    <row r="236" spans="1:36" x14ac:dyDescent="0.3">
      <c r="A236" s="47" t="s">
        <v>76</v>
      </c>
      <c r="B236" s="29"/>
      <c r="C236" s="29" t="str">
        <f t="shared" ref="C236:L236" si="161">$B$227</f>
        <v>relative</v>
      </c>
      <c r="D236" s="29" t="str">
        <f t="shared" si="161"/>
        <v>relative</v>
      </c>
      <c r="E236" s="29" t="str">
        <f t="shared" si="161"/>
        <v>relative</v>
      </c>
      <c r="F236" s="29" t="str">
        <f t="shared" si="161"/>
        <v>relative</v>
      </c>
      <c r="G236" s="29" t="str">
        <f t="shared" si="161"/>
        <v>relative</v>
      </c>
      <c r="H236" s="29" t="str">
        <f t="shared" si="161"/>
        <v>relative</v>
      </c>
      <c r="I236" s="29" t="str">
        <f t="shared" si="161"/>
        <v>relative</v>
      </c>
      <c r="J236" s="29" t="str">
        <f t="shared" si="161"/>
        <v>relative</v>
      </c>
      <c r="K236" s="29" t="str">
        <f t="shared" si="161"/>
        <v>relative</v>
      </c>
      <c r="L236" s="30" t="str">
        <f t="shared" si="161"/>
        <v>relative</v>
      </c>
    </row>
    <row r="237" spans="1:36" x14ac:dyDescent="0.3">
      <c r="A237" s="28" t="s">
        <v>11</v>
      </c>
      <c r="B237" s="29" t="s">
        <v>12</v>
      </c>
      <c r="C237" s="82">
        <v>2944.9769603506138</v>
      </c>
      <c r="D237" s="82">
        <v>13433.31044014179</v>
      </c>
      <c r="E237" s="134">
        <v>77592182.703573704</v>
      </c>
      <c r="F237" s="82">
        <v>119774.02951188764</v>
      </c>
      <c r="G237" s="82">
        <v>76996.705210245855</v>
      </c>
      <c r="H237" s="82">
        <v>0</v>
      </c>
      <c r="I237" s="82">
        <v>0</v>
      </c>
      <c r="J237" s="82">
        <v>0</v>
      </c>
      <c r="K237" s="82">
        <v>0</v>
      </c>
      <c r="L237" s="83">
        <v>0</v>
      </c>
      <c r="N237" s="4"/>
      <c r="P237" s="132"/>
      <c r="Q237" s="5"/>
      <c r="R237" s="4"/>
      <c r="S237" s="5"/>
      <c r="T237" s="5"/>
      <c r="U237" s="5"/>
      <c r="V237" s="5"/>
      <c r="W237" s="5"/>
      <c r="X237" s="5"/>
      <c r="Y237" s="5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6" x14ac:dyDescent="0.3">
      <c r="A238" s="28" t="s">
        <v>62</v>
      </c>
      <c r="B238" s="29" t="s">
        <v>14</v>
      </c>
      <c r="C238" s="84">
        <v>0.50607084468296959</v>
      </c>
      <c r="D238" s="84">
        <v>0.15143712089804118</v>
      </c>
      <c r="E238" s="84">
        <v>0.10750644086182613</v>
      </c>
      <c r="F238" s="84">
        <v>0.1210278223497778</v>
      </c>
      <c r="G238" s="84">
        <v>0.20007901470440687</v>
      </c>
      <c r="H238" s="84">
        <v>0</v>
      </c>
      <c r="I238" s="84">
        <v>0</v>
      </c>
      <c r="J238" s="84">
        <v>0</v>
      </c>
      <c r="K238" s="84">
        <v>0</v>
      </c>
      <c r="L238" s="85">
        <v>0</v>
      </c>
      <c r="N238" s="4"/>
      <c r="O238" s="1"/>
      <c r="P238" s="132"/>
      <c r="Q238" s="5"/>
      <c r="R238" s="4"/>
      <c r="S238" s="5"/>
      <c r="T238" s="5"/>
      <c r="U238" s="5"/>
      <c r="V238" s="5"/>
      <c r="W238" s="5"/>
      <c r="X238" s="5"/>
      <c r="Y238" s="5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6" x14ac:dyDescent="0.3">
      <c r="A239" s="28" t="s">
        <v>17</v>
      </c>
      <c r="B239" s="29"/>
      <c r="C239" s="34">
        <f>C135</f>
        <v>55.502239566867594</v>
      </c>
      <c r="D239" s="34">
        <f>D138</f>
        <v>1789.0222731274398</v>
      </c>
      <c r="E239" s="135">
        <f>E135</f>
        <v>345874738574.23254</v>
      </c>
      <c r="F239" s="34">
        <f>F138</f>
        <v>725146.88861732092</v>
      </c>
      <c r="G239" s="34">
        <f>G135</f>
        <v>32072.517748345526</v>
      </c>
      <c r="H239" s="34" t="e">
        <f>H138</f>
        <v>#NUM!</v>
      </c>
      <c r="I239" s="81" t="e">
        <f>I135</f>
        <v>#NUM!</v>
      </c>
      <c r="J239" s="34" t="e">
        <f>J138</f>
        <v>#NUM!</v>
      </c>
      <c r="K239" s="34" t="e">
        <f>K135</f>
        <v>#NUM!</v>
      </c>
      <c r="L239" s="35" t="e">
        <f>L138</f>
        <v>#NUM!</v>
      </c>
      <c r="N239" s="8"/>
      <c r="P239" s="8"/>
      <c r="Q239" s="5"/>
      <c r="R239" s="8"/>
      <c r="S239" s="5"/>
      <c r="T239" s="5"/>
      <c r="U239" s="5"/>
      <c r="V239" s="5"/>
      <c r="W239" s="5"/>
      <c r="X239" s="5"/>
      <c r="Y239" s="5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6" x14ac:dyDescent="0.3">
      <c r="A240" s="28" t="s">
        <v>18</v>
      </c>
      <c r="B240" s="29"/>
      <c r="C240" s="36">
        <f>C136</f>
        <v>9.3832420407715649E-3</v>
      </c>
      <c r="D240" s="36">
        <f>D139</f>
        <v>2.6654075012488023E-3</v>
      </c>
      <c r="E240" s="36">
        <f>E136</f>
        <v>3.6329012394546683E-3</v>
      </c>
      <c r="F240" s="36">
        <f>F139</f>
        <v>4.0578197940398129E-3</v>
      </c>
      <c r="G240" s="36">
        <f>G136</f>
        <v>6.0697809217727921E-3</v>
      </c>
      <c r="H240" s="36" t="e">
        <f>H139</f>
        <v>#NUM!</v>
      </c>
      <c r="I240" s="36" t="e">
        <f>I136</f>
        <v>#NUM!</v>
      </c>
      <c r="J240" s="36" t="e">
        <f>J139</f>
        <v>#NUM!</v>
      </c>
      <c r="K240" s="36" t="e">
        <f>K136</f>
        <v>#NUM!</v>
      </c>
      <c r="L240" s="37" t="e">
        <f>L139</f>
        <v>#NUM!</v>
      </c>
      <c r="N240" s="8"/>
      <c r="O240" s="1"/>
      <c r="P240" s="8"/>
      <c r="Q240" s="5"/>
      <c r="R240" s="8"/>
      <c r="S240" s="5"/>
      <c r="T240" s="5"/>
      <c r="U240" s="5"/>
      <c r="V240" s="5"/>
      <c r="W240" s="5"/>
      <c r="X240" s="5"/>
      <c r="Y240" s="5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x14ac:dyDescent="0.3">
      <c r="A241" s="38" t="s">
        <v>15</v>
      </c>
      <c r="B241" s="29"/>
      <c r="C241" s="29">
        <f>COUNT(C$259:C$278)-2</f>
        <v>4</v>
      </c>
      <c r="D241" s="29">
        <f t="shared" ref="D241:L241" si="162">COUNT(D$259:D$278)-2</f>
        <v>5</v>
      </c>
      <c r="E241" s="29">
        <f t="shared" si="162"/>
        <v>6</v>
      </c>
      <c r="F241" s="29">
        <f t="shared" si="162"/>
        <v>6</v>
      </c>
      <c r="G241" s="29">
        <f t="shared" si="162"/>
        <v>6</v>
      </c>
      <c r="H241" s="29">
        <f t="shared" si="162"/>
        <v>-2</v>
      </c>
      <c r="I241" s="29">
        <f t="shared" si="162"/>
        <v>-2</v>
      </c>
      <c r="J241" s="29">
        <f t="shared" si="162"/>
        <v>-2</v>
      </c>
      <c r="K241" s="29">
        <f t="shared" si="162"/>
        <v>-2</v>
      </c>
      <c r="L241" s="30">
        <f t="shared" si="162"/>
        <v>-2</v>
      </c>
      <c r="N241" s="7"/>
      <c r="P241" s="7"/>
      <c r="Q241" s="5"/>
      <c r="R241" s="7"/>
      <c r="S241" s="5"/>
      <c r="T241" s="5"/>
      <c r="U241" s="5"/>
      <c r="V241" s="5"/>
      <c r="W241" s="5"/>
      <c r="X241" s="5"/>
      <c r="Y241" s="5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6" x14ac:dyDescent="0.3">
      <c r="A242" s="28" t="s">
        <v>16</v>
      </c>
      <c r="B242" s="29"/>
      <c r="C242" s="39">
        <f t="array" ref="C242">SQRT(SUMSQ(IF(ISNUMBER(C49:C68),C49:C68))/C241)</f>
        <v>2.3610005259351006E-2</v>
      </c>
      <c r="D242" s="39">
        <f t="array" ref="D242">SQRT(SUMSQ(IF(ISNUMBER(D49:D68),D49:D68))/D241)</f>
        <v>2.8743780366623978E-2</v>
      </c>
      <c r="E242" s="39">
        <f t="array" ref="E242">SQRT(SUMSQ(IF(ISNUMBER(E49:E68),E49:E68))/E241)</f>
        <v>5.7123936096636622E-2</v>
      </c>
      <c r="F242" s="39">
        <f t="array" ref="F242">SQRT(SUMSQ(IF(ISNUMBER(F49:F68),F49:F68))/F241)</f>
        <v>5.5352315779785E-2</v>
      </c>
      <c r="G242" s="39">
        <f t="array" ref="G242">SQRT(SUMSQ(IF(ISNUMBER(G49:G68),G49:G68))/G241)</f>
        <v>5.000146251466308E-2</v>
      </c>
      <c r="H242" s="39">
        <f t="array" ref="H242">SQRT(SUMSQ(IF(ISNUMBER(H49:H68),H49:H68))/H241)</f>
        <v>0</v>
      </c>
      <c r="I242" s="39">
        <f t="array" ref="I242">SQRT(SUMSQ(IF(ISNUMBER(I49:I68),I49:I68))/I241)</f>
        <v>0</v>
      </c>
      <c r="J242" s="39">
        <f t="array" ref="J242">SQRT(SUMSQ(IF(ISNUMBER(J49:J68),J49:J68))/J241)</f>
        <v>0</v>
      </c>
      <c r="K242" s="39">
        <f t="array" ref="K242">SQRT(SUMSQ(IF(ISNUMBER(K49:K68),K49:K68))/K241)</f>
        <v>0</v>
      </c>
      <c r="L242" s="40">
        <f t="array" ref="L242">SQRT(SUMSQ(IF(ISNUMBER(L49:L68),L49:L68))/L241)</f>
        <v>0</v>
      </c>
      <c r="Q242" s="5"/>
      <c r="S242" s="5"/>
      <c r="T242" s="5"/>
      <c r="U242" s="5"/>
      <c r="V242" s="5"/>
      <c r="W242" s="5"/>
      <c r="X242" s="5"/>
      <c r="Y242" s="5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x14ac:dyDescent="0.3">
      <c r="A243" s="46" t="s">
        <v>72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30"/>
      <c r="N243" s="8"/>
      <c r="P243" s="8"/>
      <c r="Q243" s="5"/>
      <c r="R243" s="8"/>
      <c r="S243" s="5"/>
      <c r="T243" s="5"/>
      <c r="U243" s="5"/>
      <c r="V243" s="5"/>
      <c r="W243" s="5"/>
      <c r="X243" s="5"/>
      <c r="Y243" s="5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x14ac:dyDescent="0.3">
      <c r="A244" s="47" t="s">
        <v>76</v>
      </c>
      <c r="B244" s="29"/>
      <c r="C244" s="29" t="str">
        <f t="shared" ref="C244:L244" si="163">$B$227</f>
        <v>relative</v>
      </c>
      <c r="D244" s="29" t="str">
        <f t="shared" si="163"/>
        <v>relative</v>
      </c>
      <c r="E244" s="29" t="str">
        <f t="shared" si="163"/>
        <v>relative</v>
      </c>
      <c r="F244" s="29" t="str">
        <f t="shared" si="163"/>
        <v>relative</v>
      </c>
      <c r="G244" s="29" t="str">
        <f t="shared" si="163"/>
        <v>relative</v>
      </c>
      <c r="H244" s="29" t="str">
        <f t="shared" si="163"/>
        <v>relative</v>
      </c>
      <c r="I244" s="29" t="str">
        <f t="shared" si="163"/>
        <v>relative</v>
      </c>
      <c r="J244" s="29" t="str">
        <f t="shared" si="163"/>
        <v>relative</v>
      </c>
      <c r="K244" s="29" t="str">
        <f t="shared" si="163"/>
        <v>relative</v>
      </c>
      <c r="L244" s="30" t="str">
        <f t="shared" si="163"/>
        <v>relative</v>
      </c>
      <c r="N244" s="8"/>
      <c r="P244" s="8"/>
      <c r="R244" s="8"/>
    </row>
    <row r="245" spans="1:36" ht="15.6" x14ac:dyDescent="0.3">
      <c r="A245" s="28" t="s">
        <v>64</v>
      </c>
      <c r="B245" s="29"/>
      <c r="C245" s="36">
        <f t="shared" ref="C245:L245" si="164">C169/C$258</f>
        <v>0.20352244764770058</v>
      </c>
      <c r="D245" s="36">
        <f t="shared" si="164"/>
        <v>0.13614814463547922</v>
      </c>
      <c r="E245" s="36">
        <f t="shared" si="164"/>
        <v>0.10750592916911494</v>
      </c>
      <c r="F245" s="36">
        <f t="shared" si="164"/>
        <v>0.12048521004102045</v>
      </c>
      <c r="G245" s="36">
        <f t="shared" si="164"/>
        <v>0.18855977669252882</v>
      </c>
      <c r="H245" s="36" t="e">
        <f t="shared" si="164"/>
        <v>#DIV/0!</v>
      </c>
      <c r="I245" s="36" t="e">
        <f t="shared" si="164"/>
        <v>#DIV/0!</v>
      </c>
      <c r="J245" s="36" t="e">
        <f t="shared" si="164"/>
        <v>#DIV/0!</v>
      </c>
      <c r="K245" s="36" t="e">
        <f t="shared" si="164"/>
        <v>#DIV/0!</v>
      </c>
      <c r="L245" s="37" t="e">
        <f t="shared" si="164"/>
        <v>#DIV/0!</v>
      </c>
      <c r="N245" s="7"/>
      <c r="P245" s="7"/>
      <c r="Q245" s="5"/>
      <c r="R245" s="7"/>
      <c r="S245" s="5"/>
      <c r="T245" s="5"/>
      <c r="U245" s="5"/>
      <c r="V245" s="5"/>
      <c r="W245" s="5"/>
      <c r="X245" s="5"/>
      <c r="Y245" s="5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6" x14ac:dyDescent="0.3">
      <c r="A246" s="28" t="s">
        <v>65</v>
      </c>
      <c r="B246" s="29"/>
      <c r="C246" s="36">
        <f t="shared" ref="C246:L246" si="165">C171/C$258</f>
        <v>4.0557066686051121E-2</v>
      </c>
      <c r="D246" s="36">
        <f t="shared" si="165"/>
        <v>4.6093719582066244E-3</v>
      </c>
      <c r="E246" s="36">
        <f t="shared" si="165"/>
        <v>2.0125973380598519E-3</v>
      </c>
      <c r="F246" s="36">
        <f t="shared" si="165"/>
        <v>2.1902426338376792E-3</v>
      </c>
      <c r="G246" s="36">
        <f t="shared" si="165"/>
        <v>4.2525154172403466E-3</v>
      </c>
      <c r="H246" s="36" t="e">
        <f t="shared" si="165"/>
        <v>#DIV/0!</v>
      </c>
      <c r="I246" s="36" t="e">
        <f t="shared" si="165"/>
        <v>#DIV/0!</v>
      </c>
      <c r="J246" s="36" t="e">
        <f t="shared" si="165"/>
        <v>#DIV/0!</v>
      </c>
      <c r="K246" s="36" t="e">
        <f t="shared" si="165"/>
        <v>#DIV/0!</v>
      </c>
      <c r="L246" s="37" t="e">
        <f t="shared" si="165"/>
        <v>#DIV/0!</v>
      </c>
      <c r="Q246" s="5"/>
      <c r="S246" s="5"/>
      <c r="T246" s="5"/>
      <c r="U246" s="5"/>
      <c r="V246" s="5"/>
      <c r="W246" s="5"/>
      <c r="X246" s="5"/>
      <c r="Y246" s="5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x14ac:dyDescent="0.3">
      <c r="A247" s="38" t="s">
        <v>15</v>
      </c>
      <c r="B247" s="29"/>
      <c r="C247" s="29">
        <f>COUNT(C$259:C$278)-1</f>
        <v>5</v>
      </c>
      <c r="D247" s="29">
        <f t="shared" ref="D247:L247" si="166">COUNT(D$259:D$278)-1</f>
        <v>6</v>
      </c>
      <c r="E247" s="29">
        <f t="shared" si="166"/>
        <v>7</v>
      </c>
      <c r="F247" s="29">
        <f t="shared" si="166"/>
        <v>7</v>
      </c>
      <c r="G247" s="29">
        <f t="shared" si="166"/>
        <v>7</v>
      </c>
      <c r="H247" s="29">
        <f t="shared" si="166"/>
        <v>-1</v>
      </c>
      <c r="I247" s="29">
        <f t="shared" si="166"/>
        <v>-1</v>
      </c>
      <c r="J247" s="29">
        <f t="shared" si="166"/>
        <v>-1</v>
      </c>
      <c r="K247" s="29">
        <f t="shared" si="166"/>
        <v>-1</v>
      </c>
      <c r="L247" s="30">
        <f t="shared" si="166"/>
        <v>-1</v>
      </c>
      <c r="N247" s="8"/>
      <c r="P247" s="8"/>
      <c r="Q247" s="5"/>
      <c r="R247" s="8"/>
      <c r="S247" s="5"/>
      <c r="T247" s="5"/>
      <c r="U247" s="5"/>
      <c r="V247" s="5"/>
      <c r="W247" s="5"/>
      <c r="X247" s="5"/>
      <c r="Y247" s="5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6" x14ac:dyDescent="0.3">
      <c r="A248" s="28" t="s">
        <v>66</v>
      </c>
      <c r="B248" s="29"/>
      <c r="C248" s="39">
        <f t="shared" ref="C248:L248" si="167">C170</f>
        <v>0.44586261464299831</v>
      </c>
      <c r="D248" s="39">
        <f t="shared" si="167"/>
        <v>8.9266970449649916E-2</v>
      </c>
      <c r="E248" s="39">
        <f t="shared" si="167"/>
        <v>5.2885595612903263E-2</v>
      </c>
      <c r="F248" s="39">
        <f t="shared" si="167"/>
        <v>5.1357249410691821E-2</v>
      </c>
      <c r="G248" s="39">
        <f t="shared" si="167"/>
        <v>6.3675166562921826E-2</v>
      </c>
      <c r="H248" s="39">
        <f t="shared" si="167"/>
        <v>0</v>
      </c>
      <c r="I248" s="39">
        <f t="shared" si="167"/>
        <v>0</v>
      </c>
      <c r="J248" s="39">
        <f t="shared" si="167"/>
        <v>0</v>
      </c>
      <c r="K248" s="39">
        <f t="shared" si="167"/>
        <v>0</v>
      </c>
      <c r="L248" s="40">
        <f t="shared" si="167"/>
        <v>0</v>
      </c>
      <c r="Q248" s="5"/>
      <c r="R248" s="5"/>
      <c r="S248" s="5"/>
      <c r="T248" s="5"/>
      <c r="U248" s="5"/>
      <c r="V248" s="5"/>
      <c r="W248" s="5"/>
      <c r="X248" s="5"/>
      <c r="Y248" s="5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x14ac:dyDescent="0.3">
      <c r="A249" s="131" t="s">
        <v>98</v>
      </c>
      <c r="B249" s="29"/>
      <c r="C249" s="36">
        <f>C208</f>
        <v>1.8884973388595528E-6</v>
      </c>
      <c r="D249" s="36">
        <f t="shared" ref="D249:L250" si="168">D208</f>
        <v>7.6928262816156198E-4</v>
      </c>
      <c r="E249" s="36">
        <f t="shared" si="168"/>
        <v>1</v>
      </c>
      <c r="F249" s="36">
        <f t="shared" si="168"/>
        <v>0.87716571053160142</v>
      </c>
      <c r="G249" s="36">
        <f t="shared" si="168"/>
        <v>5.9985365459904065E-2</v>
      </c>
      <c r="H249" s="39" t="e">
        <f t="shared" si="168"/>
        <v>#DIV/0!</v>
      </c>
      <c r="I249" s="39" t="e">
        <f t="shared" si="168"/>
        <v>#DIV/0!</v>
      </c>
      <c r="J249" s="39" t="e">
        <f t="shared" si="168"/>
        <v>#DIV/0!</v>
      </c>
      <c r="K249" s="39" t="e">
        <f t="shared" si="168"/>
        <v>#DIV/0!</v>
      </c>
      <c r="L249" s="40" t="e">
        <f t="shared" si="168"/>
        <v>#DIV/0!</v>
      </c>
      <c r="Q249" s="5"/>
      <c r="R249" s="5"/>
      <c r="S249" s="5"/>
      <c r="T249" s="5"/>
      <c r="U249" s="5"/>
      <c r="V249" s="5"/>
      <c r="W249" s="5"/>
      <c r="X249" s="5"/>
      <c r="Y249" s="5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" thickBot="1" x14ac:dyDescent="0.35">
      <c r="A250" s="41" t="s">
        <v>100</v>
      </c>
      <c r="B250" s="42"/>
      <c r="C250" s="42" t="str">
        <f>C209</f>
        <v>nonlinear</v>
      </c>
      <c r="D250" s="42" t="str">
        <f t="shared" si="168"/>
        <v>nonlinear</v>
      </c>
      <c r="E250" s="42" t="str">
        <f t="shared" si="168"/>
        <v>linear</v>
      </c>
      <c r="F250" s="42" t="str">
        <f t="shared" si="168"/>
        <v>linear</v>
      </c>
      <c r="G250" s="42" t="str">
        <f t="shared" si="168"/>
        <v>linear</v>
      </c>
      <c r="H250" s="42" t="e">
        <f t="shared" si="168"/>
        <v>#DIV/0!</v>
      </c>
      <c r="I250" s="42" t="e">
        <f t="shared" si="168"/>
        <v>#DIV/0!</v>
      </c>
      <c r="J250" s="42" t="e">
        <f t="shared" si="168"/>
        <v>#DIV/0!</v>
      </c>
      <c r="K250" s="42" t="e">
        <f t="shared" si="168"/>
        <v>#DIV/0!</v>
      </c>
      <c r="L250" s="20" t="e">
        <f t="shared" si="168"/>
        <v>#DIV/0!</v>
      </c>
      <c r="Q250" s="5"/>
      <c r="R250" s="5"/>
      <c r="S250" s="5"/>
      <c r="T250" s="5"/>
      <c r="U250" s="5"/>
      <c r="V250" s="5"/>
      <c r="W250" s="5"/>
      <c r="X250" s="5"/>
      <c r="Y250" s="5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2" spans="1:36" x14ac:dyDescent="0.3">
      <c r="A252" s="1" t="s">
        <v>2</v>
      </c>
      <c r="B252" s="8">
        <f>SUM(C252:L252)</f>
        <v>5.9323769087987421E-2</v>
      </c>
      <c r="C252" s="8">
        <f t="array" ref="C252">SUMSQ(IF(ISNUMBER(C49:C68),C49:C68))</f>
        <v>2.2297293933863285E-3</v>
      </c>
      <c r="D252" s="8">
        <f t="array" ref="D252">SUMSQ(IF(ISNUMBER(D49:D68),D49:D68))</f>
        <v>4.1310245488235904E-3</v>
      </c>
      <c r="E252" s="8">
        <f t="array" ref="E252">SUMSQ(IF(ISNUMBER(E49:E68),E49:E68))</f>
        <v>1.9578864451035748E-2</v>
      </c>
      <c r="F252" s="8">
        <f t="array" ref="F252">SUMSQ(IF(ISNUMBER(F49:F68),F49:F68))</f>
        <v>1.8383273173110212E-2</v>
      </c>
      <c r="G252" s="8">
        <f t="array" ref="G252">SUMSQ(IF(ISNUMBER(G49:G68),G49:G68))</f>
        <v>1.5000877521631543E-2</v>
      </c>
      <c r="H252" s="8">
        <f t="array" ref="H252">SUMSQ(IF(ISNUMBER(H49:H68),H49:H68))</f>
        <v>0</v>
      </c>
      <c r="I252" s="8">
        <f t="array" ref="I252">SUMSQ(IF(ISNUMBER(I49:I68),I49:I68))</f>
        <v>0</v>
      </c>
      <c r="J252" s="8">
        <f t="array" ref="J252">SUMSQ(IF(ISNUMBER(J49:J68),J49:J68))</f>
        <v>0</v>
      </c>
      <c r="K252" s="8">
        <f t="array" ref="K252">SUMSQ(IF(ISNUMBER(K49:K68),K49:K68))</f>
        <v>0</v>
      </c>
      <c r="L252" s="8">
        <f t="array" ref="L252">SUMSQ(IF(ISNUMBER(L49:L68),L49:L68))</f>
        <v>0</v>
      </c>
    </row>
    <row r="253" spans="1:36" s="52" customFormat="1" x14ac:dyDescent="0.3">
      <c r="C253" s="78"/>
      <c r="D253" s="78"/>
      <c r="E253" s="79"/>
      <c r="F253" s="79"/>
      <c r="G253" s="79"/>
      <c r="H253" s="78"/>
      <c r="I253" s="78"/>
      <c r="J253" s="78"/>
      <c r="K253" s="78"/>
      <c r="L253" s="78"/>
    </row>
    <row r="254" spans="1:36" s="52" customFormat="1" x14ac:dyDescent="0.3">
      <c r="C254" s="78"/>
      <c r="D254" s="78"/>
      <c r="E254" s="79"/>
      <c r="F254" s="79"/>
      <c r="G254" s="79"/>
      <c r="H254" s="78"/>
      <c r="I254" s="78"/>
      <c r="J254" s="78"/>
      <c r="K254" s="78"/>
      <c r="L254" s="78"/>
    </row>
    <row r="255" spans="1:36" x14ac:dyDescent="0.3">
      <c r="C255" s="2" t="s">
        <v>6</v>
      </c>
      <c r="D255" s="2" t="s">
        <v>6</v>
      </c>
      <c r="E255" s="2" t="s">
        <v>6</v>
      </c>
      <c r="F255" s="2" t="s">
        <v>6</v>
      </c>
      <c r="G255" s="2" t="s">
        <v>6</v>
      </c>
      <c r="H255" s="2" t="s">
        <v>6</v>
      </c>
      <c r="I255" s="2" t="s">
        <v>6</v>
      </c>
      <c r="J255" s="2" t="s">
        <v>6</v>
      </c>
      <c r="K255" s="2" t="s">
        <v>6</v>
      </c>
      <c r="L255" s="2" t="s">
        <v>6</v>
      </c>
      <c r="M255" s="2" t="s">
        <v>67</v>
      </c>
      <c r="N255" s="2" t="s">
        <v>67</v>
      </c>
    </row>
    <row r="256" spans="1:36" x14ac:dyDescent="0.3">
      <c r="A256" s="2" t="s">
        <v>4</v>
      </c>
      <c r="B256" s="87" t="s">
        <v>77</v>
      </c>
      <c r="C256" s="87" t="s">
        <v>102</v>
      </c>
      <c r="D256" s="87" t="s">
        <v>103</v>
      </c>
      <c r="E256" s="87" t="s">
        <v>104</v>
      </c>
      <c r="F256" s="87" t="s">
        <v>105</v>
      </c>
      <c r="G256" s="87" t="s">
        <v>106</v>
      </c>
      <c r="H256" s="87"/>
      <c r="I256" s="87"/>
      <c r="J256" s="87"/>
      <c r="K256" s="87"/>
      <c r="L256" s="87"/>
      <c r="M256" s="2" t="str">
        <f>$F$227</f>
        <v>exp1</v>
      </c>
      <c r="N256" s="2" t="str">
        <f>$F$227</f>
        <v>exp1</v>
      </c>
    </row>
    <row r="257" spans="1:15" x14ac:dyDescent="0.3">
      <c r="A257" s="1" t="s">
        <v>70</v>
      </c>
      <c r="B257" s="86"/>
      <c r="C257" s="86">
        <v>1E-3</v>
      </c>
      <c r="D257" s="86">
        <v>5.0000000000000001E-4</v>
      </c>
      <c r="E257" s="86">
        <v>1E-3</v>
      </c>
      <c r="F257" s="86">
        <v>1E-3</v>
      </c>
      <c r="G257" s="86">
        <v>2.0000000000000001E-4</v>
      </c>
      <c r="H257" s="86"/>
      <c r="I257" s="86"/>
      <c r="J257" s="86"/>
      <c r="K257" s="86"/>
      <c r="L257" s="86"/>
      <c r="O257" s="1"/>
    </row>
    <row r="258" spans="1:15" ht="15.6" x14ac:dyDescent="0.3">
      <c r="A258" s="1" t="s">
        <v>71</v>
      </c>
      <c r="B258" s="87"/>
      <c r="C258" s="87">
        <v>15</v>
      </c>
      <c r="D258" s="87">
        <v>20</v>
      </c>
      <c r="E258" s="87">
        <v>10</v>
      </c>
      <c r="F258" s="87">
        <v>25</v>
      </c>
      <c r="G258" s="87">
        <v>20</v>
      </c>
      <c r="H258" s="87"/>
      <c r="I258" s="87"/>
      <c r="J258" s="87"/>
      <c r="K258" s="87"/>
      <c r="L258" s="87"/>
      <c r="O258" s="1"/>
    </row>
    <row r="259" spans="1:15" x14ac:dyDescent="0.3">
      <c r="A259" s="2">
        <v>1</v>
      </c>
      <c r="B259" s="3">
        <v>1</v>
      </c>
      <c r="C259" s="9">
        <v>7.07</v>
      </c>
      <c r="D259" s="9">
        <v>2.91</v>
      </c>
      <c r="E259" s="9">
        <v>1.03</v>
      </c>
      <c r="F259" s="9">
        <v>3.11</v>
      </c>
      <c r="G259" s="9">
        <v>4.2180317663802454</v>
      </c>
      <c r="H259" s="9"/>
      <c r="I259" s="9"/>
      <c r="J259" s="9"/>
      <c r="K259" s="9"/>
      <c r="L259" s="9"/>
      <c r="M259" s="7">
        <f t="shared" ref="M259:M278" si="169">INDEX($C$259:$L$278,ROW()-ROW($M$259)+1,MATCH($F$227,$C$232:$L$232,0))</f>
        <v>7.07</v>
      </c>
      <c r="N259" s="7">
        <f>IF(M259&gt;0,M259,NA())</f>
        <v>7.07</v>
      </c>
    </row>
    <row r="260" spans="1:15" x14ac:dyDescent="0.3">
      <c r="A260" s="2">
        <v>2</v>
      </c>
      <c r="B260" s="3">
        <v>2</v>
      </c>
      <c r="C260" s="9">
        <v>12.94</v>
      </c>
      <c r="D260" s="9">
        <v>5.78</v>
      </c>
      <c r="E260" s="9">
        <v>2.38</v>
      </c>
      <c r="F260" s="9">
        <v>6.37</v>
      </c>
      <c r="G260" s="9">
        <v>7.8326860701686067</v>
      </c>
      <c r="H260" s="9"/>
      <c r="I260" s="9"/>
      <c r="J260" s="9"/>
      <c r="K260" s="9"/>
      <c r="L260" s="9"/>
      <c r="M260" s="7">
        <f t="shared" si="169"/>
        <v>12.94</v>
      </c>
      <c r="N260" s="7">
        <f t="shared" ref="N260:N278" si="170">IF(M260&gt;0,M260,NA())</f>
        <v>12.94</v>
      </c>
    </row>
    <row r="261" spans="1:15" x14ac:dyDescent="0.3">
      <c r="A261" s="2">
        <v>3</v>
      </c>
      <c r="B261" s="3">
        <v>4</v>
      </c>
      <c r="C261" s="9"/>
      <c r="D261" s="9">
        <v>11.98</v>
      </c>
      <c r="E261" s="9">
        <v>3.98</v>
      </c>
      <c r="F261" s="9">
        <v>12.46</v>
      </c>
      <c r="G261" s="9">
        <v>15.499596743119662</v>
      </c>
      <c r="H261" s="9"/>
      <c r="I261" s="9"/>
      <c r="J261" s="9"/>
      <c r="K261" s="9"/>
      <c r="L261" s="9"/>
      <c r="M261" s="7">
        <f t="shared" si="169"/>
        <v>0</v>
      </c>
      <c r="N261" s="7" t="e">
        <f t="shared" si="170"/>
        <v>#N/A</v>
      </c>
    </row>
    <row r="262" spans="1:15" x14ac:dyDescent="0.3">
      <c r="A262" s="2">
        <v>4</v>
      </c>
      <c r="B262" s="3">
        <v>6</v>
      </c>
      <c r="C262" s="9">
        <v>27.85</v>
      </c>
      <c r="D262" s="9">
        <v>17.649999999999999</v>
      </c>
      <c r="E262" s="9">
        <v>6.45</v>
      </c>
      <c r="F262" s="9">
        <v>16.61</v>
      </c>
      <c r="G262" s="9">
        <v>22.077432984136166</v>
      </c>
      <c r="H262" s="9"/>
      <c r="I262" s="9"/>
      <c r="J262" s="9"/>
      <c r="K262" s="9"/>
      <c r="L262" s="9"/>
      <c r="M262" s="7">
        <f t="shared" si="169"/>
        <v>27.85</v>
      </c>
      <c r="N262" s="7">
        <f t="shared" si="170"/>
        <v>27.85</v>
      </c>
    </row>
    <row r="263" spans="1:15" x14ac:dyDescent="0.3">
      <c r="A263" s="2">
        <v>5</v>
      </c>
      <c r="B263" s="3">
        <v>9</v>
      </c>
      <c r="C263" s="9">
        <v>34.26</v>
      </c>
      <c r="D263" s="9"/>
      <c r="E263" s="9">
        <v>9.82</v>
      </c>
      <c r="F263" s="9">
        <v>27.22</v>
      </c>
      <c r="G263" s="9">
        <v>33.832961424291391</v>
      </c>
      <c r="H263" s="9"/>
      <c r="I263" s="9"/>
      <c r="J263" s="9"/>
      <c r="K263" s="9"/>
      <c r="L263" s="9"/>
      <c r="M263" s="7">
        <f t="shared" si="169"/>
        <v>34.26</v>
      </c>
      <c r="N263" s="7">
        <f t="shared" si="170"/>
        <v>34.26</v>
      </c>
    </row>
    <row r="264" spans="1:15" x14ac:dyDescent="0.3">
      <c r="A264" s="2">
        <v>6</v>
      </c>
      <c r="B264" s="3">
        <v>12</v>
      </c>
      <c r="C264" s="9"/>
      <c r="D264" s="9">
        <v>31.92</v>
      </c>
      <c r="E264" s="9">
        <v>13.16</v>
      </c>
      <c r="F264" s="9">
        <v>34.229999999999997</v>
      </c>
      <c r="G264" s="9">
        <v>46.230884412247917</v>
      </c>
      <c r="H264" s="9"/>
      <c r="I264" s="9"/>
      <c r="J264" s="9"/>
      <c r="K264" s="9"/>
      <c r="L264" s="9"/>
      <c r="M264" s="7">
        <f t="shared" si="169"/>
        <v>0</v>
      </c>
      <c r="N264" s="7" t="e">
        <f t="shared" si="170"/>
        <v>#N/A</v>
      </c>
    </row>
    <row r="265" spans="1:15" x14ac:dyDescent="0.3">
      <c r="A265" s="2">
        <v>7</v>
      </c>
      <c r="B265" s="3">
        <v>16</v>
      </c>
      <c r="C265" s="9">
        <v>40.69</v>
      </c>
      <c r="D265" s="9">
        <v>40.68</v>
      </c>
      <c r="E265" s="9">
        <v>16.899999999999999</v>
      </c>
      <c r="F265" s="9">
        <v>47.73</v>
      </c>
      <c r="G265" s="9">
        <v>54.018664452146957</v>
      </c>
      <c r="H265" s="9"/>
      <c r="I265" s="9"/>
      <c r="J265" s="9"/>
      <c r="K265" s="9"/>
      <c r="L265" s="9"/>
      <c r="M265" s="7">
        <f t="shared" si="169"/>
        <v>40.69</v>
      </c>
      <c r="N265" s="7">
        <f t="shared" si="170"/>
        <v>40.69</v>
      </c>
    </row>
    <row r="266" spans="1:15" x14ac:dyDescent="0.3">
      <c r="A266" s="2">
        <v>8</v>
      </c>
      <c r="B266" s="3">
        <v>21</v>
      </c>
      <c r="C266" s="9">
        <v>44.45</v>
      </c>
      <c r="D266" s="9">
        <v>49.95</v>
      </c>
      <c r="E266" s="9">
        <v>23.29</v>
      </c>
      <c r="F266" s="9">
        <v>66.540000000000006</v>
      </c>
      <c r="G266" s="9">
        <v>77.839978824661316</v>
      </c>
      <c r="H266" s="9"/>
      <c r="I266" s="9"/>
      <c r="J266" s="9"/>
      <c r="K266" s="9"/>
      <c r="L266" s="9"/>
      <c r="M266" s="7">
        <f t="shared" si="169"/>
        <v>44.45</v>
      </c>
      <c r="N266" s="7">
        <f t="shared" si="170"/>
        <v>44.45</v>
      </c>
    </row>
    <row r="267" spans="1:15" x14ac:dyDescent="0.3">
      <c r="A267" s="2">
        <v>9</v>
      </c>
      <c r="B267" s="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7">
        <f t="shared" si="169"/>
        <v>0</v>
      </c>
      <c r="N267" s="7" t="e">
        <f t="shared" si="170"/>
        <v>#N/A</v>
      </c>
    </row>
    <row r="268" spans="1:15" x14ac:dyDescent="0.3">
      <c r="A268" s="2">
        <v>10</v>
      </c>
      <c r="B268" s="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7">
        <f t="shared" si="169"/>
        <v>0</v>
      </c>
      <c r="N268" s="7" t="e">
        <f t="shared" si="170"/>
        <v>#N/A</v>
      </c>
    </row>
    <row r="269" spans="1:15" x14ac:dyDescent="0.3">
      <c r="A269" s="2">
        <v>11</v>
      </c>
      <c r="B269" s="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7">
        <f t="shared" si="169"/>
        <v>0</v>
      </c>
      <c r="N269" s="7" t="e">
        <f t="shared" si="170"/>
        <v>#N/A</v>
      </c>
    </row>
    <row r="270" spans="1:15" x14ac:dyDescent="0.3">
      <c r="A270" s="2">
        <v>12</v>
      </c>
      <c r="B270" s="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7">
        <f t="shared" si="169"/>
        <v>0</v>
      </c>
      <c r="N270" s="7" t="e">
        <f t="shared" si="170"/>
        <v>#N/A</v>
      </c>
    </row>
    <row r="271" spans="1:15" x14ac:dyDescent="0.3">
      <c r="A271" s="2">
        <v>13</v>
      </c>
      <c r="B271" s="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7">
        <f t="shared" si="169"/>
        <v>0</v>
      </c>
      <c r="N271" s="7" t="e">
        <f t="shared" si="170"/>
        <v>#N/A</v>
      </c>
    </row>
    <row r="272" spans="1:15" x14ac:dyDescent="0.3">
      <c r="A272" s="2">
        <v>14</v>
      </c>
      <c r="B272" s="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7">
        <f t="shared" si="169"/>
        <v>0</v>
      </c>
      <c r="N272" s="7" t="e">
        <f t="shared" si="170"/>
        <v>#N/A</v>
      </c>
    </row>
    <row r="273" spans="1:14" x14ac:dyDescent="0.3">
      <c r="A273" s="2">
        <v>15</v>
      </c>
      <c r="B273" s="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7">
        <f t="shared" si="169"/>
        <v>0</v>
      </c>
      <c r="N273" s="7" t="e">
        <f t="shared" si="170"/>
        <v>#N/A</v>
      </c>
    </row>
    <row r="274" spans="1:14" x14ac:dyDescent="0.3">
      <c r="A274" s="2">
        <v>16</v>
      </c>
      <c r="B274" s="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7">
        <f t="shared" si="169"/>
        <v>0</v>
      </c>
      <c r="N274" s="7" t="e">
        <f t="shared" si="170"/>
        <v>#N/A</v>
      </c>
    </row>
    <row r="275" spans="1:14" x14ac:dyDescent="0.3">
      <c r="A275" s="2">
        <v>17</v>
      </c>
      <c r="B275" s="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7">
        <f t="shared" si="169"/>
        <v>0</v>
      </c>
      <c r="N275" s="7" t="e">
        <f t="shared" si="170"/>
        <v>#N/A</v>
      </c>
    </row>
    <row r="276" spans="1:14" x14ac:dyDescent="0.3">
      <c r="A276" s="2">
        <v>18</v>
      </c>
      <c r="B276" s="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7">
        <f t="shared" si="169"/>
        <v>0</v>
      </c>
      <c r="N276" s="7" t="e">
        <f t="shared" si="170"/>
        <v>#N/A</v>
      </c>
    </row>
    <row r="277" spans="1:14" x14ac:dyDescent="0.3">
      <c r="A277" s="2">
        <v>19</v>
      </c>
      <c r="B277" s="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7">
        <f t="shared" si="169"/>
        <v>0</v>
      </c>
      <c r="N277" s="7" t="e">
        <f t="shared" si="170"/>
        <v>#N/A</v>
      </c>
    </row>
    <row r="278" spans="1:14" x14ac:dyDescent="0.3">
      <c r="A278" s="2">
        <v>20</v>
      </c>
      <c r="B278" s="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7">
        <f t="shared" si="169"/>
        <v>0</v>
      </c>
      <c r="N278" s="7" t="e">
        <f t="shared" si="170"/>
        <v>#N/A</v>
      </c>
    </row>
  </sheetData>
  <conditionalFormatting sqref="C232:L250">
    <cfRule type="expression" dxfId="0" priority="1">
      <formula>C$241&lt;=0</formula>
    </cfRule>
  </conditionalFormatting>
  <dataValidations count="2">
    <dataValidation type="list" allowBlank="1" showInputMessage="1" showErrorMessage="1" sqref="F227" xr:uid="{C6AEBC33-C620-4DB9-A2C7-DD6CD2AA8423}">
      <formula1>$C$232:$L$232</formula1>
    </dataValidation>
    <dataValidation type="list" allowBlank="1" showInputMessage="1" showErrorMessage="1" sqref="B227" xr:uid="{3B3D2999-3D66-465C-AAE4-C211FBA70C27}">
      <formula1>"relative,absolute"</formula1>
    </dataValidation>
  </dataValidations>
  <printOptions gridLines="1"/>
  <pageMargins left="0.31496062992125984" right="0.31496062992125984" top="0.35433070866141736" bottom="0.35433070866141736" header="0.31496062992125984" footer="0.31496062992125984"/>
  <pageSetup paperSize="9" scale="53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0</xdr:col>
                <xdr:colOff>472440</xdr:colOff>
                <xdr:row>214</xdr:row>
                <xdr:rowOff>60960</xdr:rowOff>
              </from>
              <to>
                <xdr:col>2</xdr:col>
                <xdr:colOff>617220</xdr:colOff>
                <xdr:row>216</xdr:row>
                <xdr:rowOff>137160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5A0A-6127-4E14-9BBC-02F81903072B}">
  <dimension ref="A1:N24"/>
  <sheetViews>
    <sheetView zoomScaleNormal="100" workbookViewId="0"/>
  </sheetViews>
  <sheetFormatPr defaultRowHeight="14.4" x14ac:dyDescent="0.3"/>
  <cols>
    <col min="1" max="1" width="8.88671875" style="130"/>
    <col min="2" max="16384" width="8.88671875" style="89"/>
  </cols>
  <sheetData>
    <row r="1" spans="1:14" x14ac:dyDescent="0.3">
      <c r="I1" s="54"/>
    </row>
    <row r="2" spans="1:14" x14ac:dyDescent="0.3">
      <c r="A2" s="1" t="s">
        <v>114</v>
      </c>
      <c r="B2" s="90" t="s">
        <v>77</v>
      </c>
      <c r="C2" s="90" t="s">
        <v>102</v>
      </c>
      <c r="D2" s="90" t="s">
        <v>103</v>
      </c>
      <c r="E2" s="90" t="s">
        <v>104</v>
      </c>
      <c r="F2" s="90" t="s">
        <v>105</v>
      </c>
      <c r="G2" s="90" t="s">
        <v>106</v>
      </c>
      <c r="H2" s="54"/>
      <c r="J2" s="54"/>
      <c r="K2" s="54"/>
      <c r="L2" s="54"/>
      <c r="M2" s="54"/>
      <c r="N2" s="54"/>
    </row>
    <row r="3" spans="1:14" x14ac:dyDescent="0.3">
      <c r="A3" s="1" t="s">
        <v>70</v>
      </c>
      <c r="B3" s="54"/>
      <c r="C3" s="54">
        <v>1E-3</v>
      </c>
      <c r="D3" s="54">
        <v>5.0000000000000001E-4</v>
      </c>
      <c r="E3" s="54">
        <v>1E-3</v>
      </c>
      <c r="F3" s="54">
        <v>1E-3</v>
      </c>
      <c r="G3" s="54">
        <v>2.0000000000000001E-4</v>
      </c>
      <c r="H3" s="54"/>
      <c r="I3" s="54"/>
      <c r="J3" s="54"/>
      <c r="K3" s="54"/>
      <c r="L3" s="54"/>
    </row>
    <row r="4" spans="1:14" ht="15.6" x14ac:dyDescent="0.3">
      <c r="A4" s="1" t="s">
        <v>71</v>
      </c>
      <c r="B4" s="90"/>
      <c r="C4" s="90">
        <v>15</v>
      </c>
      <c r="D4" s="90">
        <v>20</v>
      </c>
      <c r="E4" s="90">
        <v>10</v>
      </c>
      <c r="F4" s="90">
        <v>25</v>
      </c>
      <c r="G4" s="90">
        <v>20</v>
      </c>
      <c r="H4" s="54"/>
      <c r="I4" s="54"/>
      <c r="J4" s="54"/>
      <c r="K4" s="54"/>
      <c r="L4" s="54"/>
    </row>
    <row r="5" spans="1:14" x14ac:dyDescent="0.3">
      <c r="A5" s="1"/>
      <c r="B5" s="52">
        <v>1</v>
      </c>
      <c r="C5" s="53">
        <v>7.07</v>
      </c>
      <c r="D5" s="53">
        <v>2.91</v>
      </c>
      <c r="E5" s="53">
        <v>1.03</v>
      </c>
      <c r="F5" s="53">
        <v>3.11</v>
      </c>
      <c r="G5" s="53">
        <v>4.2180317663802454</v>
      </c>
      <c r="H5" s="59"/>
      <c r="I5" s="59"/>
      <c r="J5" s="59"/>
      <c r="K5" s="59"/>
      <c r="L5" s="59"/>
    </row>
    <row r="6" spans="1:14" x14ac:dyDescent="0.3">
      <c r="A6" s="1"/>
      <c r="B6" s="52">
        <v>2</v>
      </c>
      <c r="C6" s="53">
        <v>12.94</v>
      </c>
      <c r="D6" s="53">
        <v>5.78</v>
      </c>
      <c r="E6" s="53">
        <v>2.38</v>
      </c>
      <c r="F6" s="53">
        <v>6.37</v>
      </c>
      <c r="G6" s="53">
        <v>7.8326860701686067</v>
      </c>
      <c r="H6" s="59"/>
      <c r="I6" s="59"/>
      <c r="J6" s="59"/>
      <c r="K6" s="59"/>
      <c r="L6" s="59"/>
    </row>
    <row r="7" spans="1:14" x14ac:dyDescent="0.3">
      <c r="A7" s="1"/>
      <c r="B7" s="52">
        <v>4</v>
      </c>
      <c r="C7" s="53"/>
      <c r="D7" s="53">
        <v>11.98</v>
      </c>
      <c r="E7" s="53">
        <v>3.98</v>
      </c>
      <c r="F7" s="53">
        <v>12.46</v>
      </c>
      <c r="G7" s="53">
        <v>15.499596743119662</v>
      </c>
      <c r="H7" s="59"/>
      <c r="I7" s="59"/>
      <c r="J7" s="59"/>
      <c r="K7" s="59"/>
      <c r="L7" s="59"/>
    </row>
    <row r="8" spans="1:14" x14ac:dyDescent="0.3">
      <c r="A8" s="1"/>
      <c r="B8" s="52">
        <v>6</v>
      </c>
      <c r="C8" s="53">
        <v>27.85</v>
      </c>
      <c r="D8" s="53">
        <v>17.649999999999999</v>
      </c>
      <c r="E8" s="53">
        <v>6.45</v>
      </c>
      <c r="F8" s="53">
        <v>16.61</v>
      </c>
      <c r="G8" s="53">
        <v>22.077432984136166</v>
      </c>
      <c r="H8" s="59"/>
      <c r="I8" s="59"/>
      <c r="J8" s="59"/>
      <c r="K8" s="59"/>
      <c r="L8" s="59"/>
    </row>
    <row r="9" spans="1:14" x14ac:dyDescent="0.3">
      <c r="A9" s="1"/>
      <c r="B9" s="52">
        <v>9</v>
      </c>
      <c r="C9" s="53">
        <v>34.26</v>
      </c>
      <c r="D9" s="53"/>
      <c r="E9" s="53">
        <v>9.82</v>
      </c>
      <c r="F9" s="53">
        <v>27.22</v>
      </c>
      <c r="G9" s="53">
        <v>33.832961424291391</v>
      </c>
      <c r="H9" s="53"/>
      <c r="I9" s="53"/>
      <c r="J9" s="53"/>
      <c r="K9" s="53"/>
      <c r="L9" s="53"/>
    </row>
    <row r="10" spans="1:14" x14ac:dyDescent="0.3">
      <c r="A10" s="1"/>
      <c r="B10" s="52">
        <v>12</v>
      </c>
      <c r="C10" s="53"/>
      <c r="D10" s="53">
        <v>31.92</v>
      </c>
      <c r="E10" s="53">
        <v>13.16</v>
      </c>
      <c r="F10" s="53">
        <v>34.229999999999997</v>
      </c>
      <c r="G10" s="53">
        <v>46.230884412247917</v>
      </c>
      <c r="H10" s="53"/>
      <c r="I10" s="53"/>
      <c r="J10" s="53"/>
      <c r="K10" s="53"/>
      <c r="L10" s="53"/>
    </row>
    <row r="11" spans="1:14" x14ac:dyDescent="0.3">
      <c r="A11" s="1"/>
      <c r="B11" s="52">
        <v>16</v>
      </c>
      <c r="C11" s="53">
        <v>40.69</v>
      </c>
      <c r="D11" s="53">
        <v>40.68</v>
      </c>
      <c r="E11" s="53">
        <v>16.899999999999999</v>
      </c>
      <c r="F11" s="53">
        <v>47.73</v>
      </c>
      <c r="G11" s="53">
        <v>54.018664452146957</v>
      </c>
      <c r="H11" s="53"/>
      <c r="I11" s="53"/>
      <c r="J11" s="53"/>
      <c r="K11" s="53"/>
      <c r="L11" s="53"/>
    </row>
    <row r="12" spans="1:14" x14ac:dyDescent="0.3">
      <c r="A12" s="1"/>
      <c r="B12" s="52">
        <v>21</v>
      </c>
      <c r="C12" s="53">
        <v>44.45</v>
      </c>
      <c r="D12" s="53">
        <v>49.95</v>
      </c>
      <c r="E12" s="53">
        <v>23.29</v>
      </c>
      <c r="F12" s="53">
        <v>66.540000000000006</v>
      </c>
      <c r="G12" s="53">
        <v>77.839978824661316</v>
      </c>
      <c r="H12" s="53"/>
      <c r="I12" s="53"/>
      <c r="J12" s="53"/>
      <c r="K12" s="53"/>
      <c r="L12" s="53"/>
    </row>
    <row r="13" spans="1:14" x14ac:dyDescent="0.3">
      <c r="A13" s="76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4" x14ac:dyDescent="0.3">
      <c r="A14" s="76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4" x14ac:dyDescent="0.3">
      <c r="A15" s="76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4" x14ac:dyDescent="0.3">
      <c r="A16" s="76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x14ac:dyDescent="0.3">
      <c r="A17" s="76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x14ac:dyDescent="0.3">
      <c r="A18" s="76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x14ac:dyDescent="0.3">
      <c r="A19" s="76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x14ac:dyDescent="0.3">
      <c r="A20" s="76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x14ac:dyDescent="0.3">
      <c r="A21" s="76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x14ac:dyDescent="0.3">
      <c r="A22" s="76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x14ac:dyDescent="0.3">
      <c r="A23" s="76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x14ac:dyDescent="0.3">
      <c r="A24" s="76"/>
      <c r="B24" s="53"/>
      <c r="C24" s="53"/>
      <c r="D24" s="53"/>
      <c r="E24" s="53"/>
      <c r="F24" s="53"/>
      <c r="G24" s="53"/>
      <c r="H24" s="53"/>
      <c r="I24" s="53"/>
      <c r="J24" s="53"/>
      <c r="K24" s="53"/>
    </row>
  </sheetData>
  <phoneticPr fontId="1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6F01-4FD7-4429-BF47-E6492DBB769D}">
  <dimension ref="A1:Z142"/>
  <sheetViews>
    <sheetView workbookViewId="0"/>
  </sheetViews>
  <sheetFormatPr defaultRowHeight="14.4" x14ac:dyDescent="0.3"/>
  <cols>
    <col min="1" max="1" width="17.21875" style="92" customWidth="1"/>
    <col min="2" max="2" width="12" style="2" bestFit="1" customWidth="1"/>
    <col min="3" max="12" width="11.77734375" style="2" customWidth="1"/>
    <col min="13" max="13" width="11.77734375" style="52" customWidth="1"/>
    <col min="14" max="14" width="17.21875" style="93" customWidth="1"/>
    <col min="15" max="15" width="12" style="52" bestFit="1" customWidth="1"/>
    <col min="16" max="23" width="11.77734375" style="52" customWidth="1"/>
    <col min="24" max="25" width="11.77734375" style="2" customWidth="1"/>
    <col min="26" max="16384" width="8.88671875" style="2"/>
  </cols>
  <sheetData>
    <row r="1" spans="1:25" x14ac:dyDescent="0.3">
      <c r="A1" s="91" t="s">
        <v>89</v>
      </c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3">
      <c r="C2" s="2" t="s">
        <v>6</v>
      </c>
      <c r="D2" s="2" t="s">
        <v>6</v>
      </c>
      <c r="E2" s="2" t="s">
        <v>6</v>
      </c>
      <c r="F2" s="2" t="s">
        <v>6</v>
      </c>
      <c r="G2" s="2" t="s">
        <v>6</v>
      </c>
      <c r="H2" s="2" t="s">
        <v>6</v>
      </c>
      <c r="I2" s="2" t="s">
        <v>6</v>
      </c>
      <c r="J2" s="2" t="s">
        <v>6</v>
      </c>
      <c r="K2" s="2" t="s">
        <v>6</v>
      </c>
      <c r="L2" s="2" t="s">
        <v>6</v>
      </c>
      <c r="N2" s="92"/>
      <c r="O2" s="2"/>
      <c r="P2" s="2" t="s">
        <v>6</v>
      </c>
      <c r="Q2" s="2" t="s">
        <v>6</v>
      </c>
      <c r="R2" s="2" t="s">
        <v>6</v>
      </c>
      <c r="S2" s="2" t="s">
        <v>6</v>
      </c>
      <c r="T2" s="2" t="s">
        <v>6</v>
      </c>
      <c r="U2" s="2" t="s">
        <v>6</v>
      </c>
      <c r="V2" s="2" t="s">
        <v>6</v>
      </c>
      <c r="W2" s="2" t="s">
        <v>6</v>
      </c>
      <c r="X2" s="2" t="s">
        <v>6</v>
      </c>
      <c r="Y2" s="2" t="s">
        <v>6</v>
      </c>
    </row>
    <row r="3" spans="1:25" x14ac:dyDescent="0.3">
      <c r="A3" s="92" t="s">
        <v>4</v>
      </c>
      <c r="B3" s="3" t="s">
        <v>77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61</v>
      </c>
      <c r="N3" s="92" t="s">
        <v>4</v>
      </c>
      <c r="O3" s="3" t="s">
        <v>77</v>
      </c>
      <c r="P3" s="3" t="s">
        <v>44</v>
      </c>
      <c r="Q3" s="3" t="s">
        <v>45</v>
      </c>
      <c r="R3" s="3" t="s">
        <v>46</v>
      </c>
      <c r="S3" s="3" t="s">
        <v>47</v>
      </c>
      <c r="T3" s="3" t="s">
        <v>48</v>
      </c>
      <c r="U3" s="3"/>
      <c r="V3" s="3"/>
      <c r="W3" s="3"/>
      <c r="X3" s="3" t="s">
        <v>88</v>
      </c>
      <c r="Y3" s="3"/>
    </row>
    <row r="4" spans="1:25" x14ac:dyDescent="0.3">
      <c r="A4" s="92" t="s">
        <v>70</v>
      </c>
      <c r="B4" s="3"/>
      <c r="C4" s="3">
        <v>3.0000000000000001E-3</v>
      </c>
      <c r="D4" s="3">
        <v>2.9999999999999997E-4</v>
      </c>
      <c r="E4" s="3">
        <v>3.0000000000000001E-3</v>
      </c>
      <c r="F4" s="3">
        <v>5.0000000000000001E-4</v>
      </c>
      <c r="G4" s="3">
        <v>1E-3</v>
      </c>
      <c r="H4" s="3">
        <v>1E-3</v>
      </c>
      <c r="I4" s="3">
        <v>1E-3</v>
      </c>
      <c r="J4" s="3">
        <v>1E-3</v>
      </c>
      <c r="K4" s="3">
        <v>1E-3</v>
      </c>
      <c r="L4" s="3">
        <v>1E-3</v>
      </c>
      <c r="N4" s="92" t="s">
        <v>70</v>
      </c>
      <c r="O4" s="3"/>
      <c r="P4" s="3">
        <v>5.0000000000000001E-4</v>
      </c>
      <c r="Q4" s="3">
        <v>3.0000000000000001E-3</v>
      </c>
      <c r="R4" s="3">
        <v>3.0000000000000001E-3</v>
      </c>
      <c r="S4" s="3">
        <v>1E-3</v>
      </c>
      <c r="T4" s="3">
        <v>3.0000000000000001E-3</v>
      </c>
      <c r="U4" s="3"/>
      <c r="V4" s="3"/>
      <c r="W4" s="3"/>
      <c r="X4" s="3">
        <v>3.0000000000000001E-3</v>
      </c>
      <c r="Y4" s="3"/>
    </row>
    <row r="5" spans="1:25" x14ac:dyDescent="0.3">
      <c r="A5" s="92" t="s">
        <v>78</v>
      </c>
      <c r="B5" s="3"/>
      <c r="C5" s="3">
        <v>5</v>
      </c>
      <c r="D5" s="3">
        <v>30</v>
      </c>
      <c r="E5" s="3">
        <v>10</v>
      </c>
      <c r="F5" s="3">
        <v>7</v>
      </c>
      <c r="G5" s="3">
        <v>5</v>
      </c>
      <c r="H5" s="3">
        <v>5</v>
      </c>
      <c r="I5" s="3">
        <v>1</v>
      </c>
      <c r="J5" s="3">
        <v>5</v>
      </c>
      <c r="K5" s="3">
        <v>10</v>
      </c>
      <c r="L5" s="3">
        <v>7</v>
      </c>
      <c r="N5" s="92" t="s">
        <v>78</v>
      </c>
      <c r="O5" s="3"/>
      <c r="P5" s="3">
        <v>10</v>
      </c>
      <c r="Q5" s="3">
        <v>15</v>
      </c>
      <c r="R5" s="3">
        <v>3</v>
      </c>
      <c r="S5" s="3">
        <v>10</v>
      </c>
      <c r="T5" s="3">
        <v>5</v>
      </c>
      <c r="U5" s="3"/>
      <c r="V5" s="3"/>
      <c r="W5" s="3"/>
      <c r="X5" s="3">
        <v>3</v>
      </c>
      <c r="Y5" s="3"/>
    </row>
    <row r="6" spans="1:25" x14ac:dyDescent="0.3">
      <c r="A6" s="92">
        <v>1</v>
      </c>
      <c r="B6" s="3">
        <v>0.5</v>
      </c>
      <c r="C6" s="9">
        <v>0.49675491161951357</v>
      </c>
      <c r="D6" s="9">
        <v>2.7470886630109272</v>
      </c>
      <c r="E6" s="9">
        <v>0.97849322851348586</v>
      </c>
      <c r="F6" s="9">
        <v>0.68461570713435427</v>
      </c>
      <c r="G6" s="9">
        <v>0.48755844795370074</v>
      </c>
      <c r="H6" s="9">
        <v>0.24700738222227556</v>
      </c>
      <c r="I6" s="9">
        <v>2.4959813901367419E-2</v>
      </c>
      <c r="J6" s="9">
        <v>1.1937616545828795</v>
      </c>
      <c r="K6" s="9">
        <v>0.54220008167731226</v>
      </c>
      <c r="L6" s="9">
        <v>0.68619429938206533</v>
      </c>
      <c r="M6" s="53"/>
      <c r="N6" s="92">
        <v>1</v>
      </c>
      <c r="O6" s="3">
        <v>1</v>
      </c>
      <c r="P6" s="9">
        <v>0.24911460461550849</v>
      </c>
      <c r="Q6" s="9">
        <v>0.91143546762701011</v>
      </c>
      <c r="R6" s="9">
        <v>0.48246308597487575</v>
      </c>
      <c r="S6" s="73">
        <v>3.9579510640345518E-2</v>
      </c>
      <c r="T6" s="9">
        <v>9.927892604832797E-2</v>
      </c>
      <c r="U6" s="9"/>
      <c r="V6" s="9"/>
      <c r="W6" s="9"/>
      <c r="X6" s="9">
        <v>0.48246308597487575</v>
      </c>
      <c r="Y6" s="9"/>
    </row>
    <row r="7" spans="1:25" x14ac:dyDescent="0.3">
      <c r="A7" s="92">
        <v>2</v>
      </c>
      <c r="B7" s="3">
        <v>1</v>
      </c>
      <c r="C7" s="9">
        <v>0.98842587830741357</v>
      </c>
      <c r="D7" s="9">
        <v>4.6446408818978622</v>
      </c>
      <c r="E7" s="9">
        <v>1.9718433065189505</v>
      </c>
      <c r="F7" s="9">
        <v>1.3655616820122041</v>
      </c>
      <c r="G7" s="9">
        <v>1.0247234821575975</v>
      </c>
      <c r="H7" s="9">
        <v>0.51382087158201095</v>
      </c>
      <c r="I7" s="9">
        <v>4.819277325354053E-2</v>
      </c>
      <c r="J7" s="9">
        <v>2.3202826729126125</v>
      </c>
      <c r="K7" s="9">
        <v>1.150792214732391</v>
      </c>
      <c r="L7" s="9">
        <v>1.3620657639374472</v>
      </c>
      <c r="M7" s="53"/>
      <c r="N7" s="92">
        <v>2</v>
      </c>
      <c r="O7" s="3">
        <v>2</v>
      </c>
      <c r="P7" s="9">
        <v>0.47352927837703995</v>
      </c>
      <c r="Q7" s="9">
        <v>1.8510914464870123</v>
      </c>
      <c r="R7" s="9">
        <v>0.90586064876373429</v>
      </c>
      <c r="S7" s="73">
        <v>7.835673901939863E-2</v>
      </c>
      <c r="T7" s="9">
        <v>0.20914905845213258</v>
      </c>
      <c r="U7" s="9"/>
      <c r="V7" s="9"/>
      <c r="W7" s="9"/>
      <c r="X7" s="9">
        <v>0.90586064876373429</v>
      </c>
      <c r="Y7" s="9"/>
    </row>
    <row r="8" spans="1:25" x14ac:dyDescent="0.3">
      <c r="A8" s="92">
        <v>3</v>
      </c>
      <c r="B8" s="3">
        <v>1.5</v>
      </c>
      <c r="C8" s="9">
        <v>1.3387533351970391</v>
      </c>
      <c r="D8" s="9">
        <v>6.9753942853188793</v>
      </c>
      <c r="E8" s="9">
        <v>2.9137891263674169</v>
      </c>
      <c r="F8" s="9">
        <v>2.0037017011179583</v>
      </c>
      <c r="G8" s="9">
        <v>1.5459993517307089</v>
      </c>
      <c r="H8" s="9">
        <v>0.7314014533292611</v>
      </c>
      <c r="I8" s="9">
        <v>7.3498984609854642E-2</v>
      </c>
      <c r="J8" s="9">
        <v>3.2201810233975472</v>
      </c>
      <c r="K8" s="9">
        <v>1.759556787718191</v>
      </c>
      <c r="L8" s="9">
        <v>2.0001801690189871</v>
      </c>
      <c r="M8" s="53"/>
      <c r="N8" s="92">
        <v>3</v>
      </c>
      <c r="O8" s="3">
        <v>5</v>
      </c>
      <c r="P8" s="9">
        <v>1.026222777573232</v>
      </c>
      <c r="Q8" s="9">
        <v>4.4309514897315534</v>
      </c>
      <c r="R8" s="9"/>
      <c r="S8" s="73">
        <v>0.20449881089140501</v>
      </c>
      <c r="T8" s="9"/>
      <c r="U8" s="9"/>
      <c r="V8" s="9"/>
      <c r="W8" s="9"/>
      <c r="X8" s="9"/>
      <c r="Y8" s="9"/>
    </row>
    <row r="9" spans="1:25" x14ac:dyDescent="0.3">
      <c r="A9" s="92">
        <v>4</v>
      </c>
      <c r="B9" s="3">
        <v>2</v>
      </c>
      <c r="C9" s="9">
        <v>1.5841960674606093</v>
      </c>
      <c r="D9" s="9">
        <v>8.5928434045957029</v>
      </c>
      <c r="E9" s="9">
        <v>3.771620864186457</v>
      </c>
      <c r="F9" s="9">
        <v>2.7525981609244683</v>
      </c>
      <c r="G9" s="9">
        <v>2.089784058877429</v>
      </c>
      <c r="H9" s="9">
        <v>1.0426151240301571</v>
      </c>
      <c r="I9" s="9">
        <v>9.9272050153199135E-2</v>
      </c>
      <c r="J9" s="9">
        <v>4.5168540406689175</v>
      </c>
      <c r="K9" s="9">
        <v>2.1638347448447051</v>
      </c>
      <c r="L9" s="9">
        <v>2.6146979429732582</v>
      </c>
      <c r="M9" s="53"/>
      <c r="N9" s="92">
        <v>4</v>
      </c>
      <c r="O9" s="3">
        <v>9</v>
      </c>
      <c r="P9" s="9">
        <v>1.781180739089997</v>
      </c>
      <c r="Q9" s="9">
        <v>7.4398539205386198</v>
      </c>
      <c r="R9" s="9">
        <v>2.9609464273142052</v>
      </c>
      <c r="S9" s="73">
        <v>0.34170808063944835</v>
      </c>
      <c r="T9" s="9">
        <v>0.90327531026159258</v>
      </c>
      <c r="U9" s="9"/>
      <c r="V9" s="9"/>
      <c r="W9" s="9"/>
      <c r="X9" s="9">
        <v>2.9609464273142052</v>
      </c>
      <c r="Y9" s="9"/>
    </row>
    <row r="10" spans="1:25" x14ac:dyDescent="0.3">
      <c r="A10" s="92">
        <v>5</v>
      </c>
      <c r="B10" s="3">
        <v>2.5</v>
      </c>
      <c r="C10" s="9">
        <v>2.1097290312249974</v>
      </c>
      <c r="D10" s="9">
        <v>9.6520821402819674</v>
      </c>
      <c r="E10" s="9">
        <v>4.5329533966127276</v>
      </c>
      <c r="F10" s="9">
        <v>3.3415881343017322</v>
      </c>
      <c r="G10" s="9">
        <v>2.2711342362476912</v>
      </c>
      <c r="H10" s="9">
        <v>1.1765883684226792</v>
      </c>
      <c r="I10" s="9">
        <v>0.12712530928313318</v>
      </c>
      <c r="J10" s="9">
        <v>5.2711305550115952</v>
      </c>
      <c r="K10" s="9">
        <v>2.7701730237220388</v>
      </c>
      <c r="L10" s="9">
        <v>3.230083690614951</v>
      </c>
      <c r="M10" s="53"/>
      <c r="N10" s="92">
        <v>5</v>
      </c>
      <c r="O10" s="3">
        <v>16</v>
      </c>
      <c r="P10" s="9">
        <v>2.7728365636811523</v>
      </c>
      <c r="Q10" s="9">
        <v>12.544016074018808</v>
      </c>
      <c r="R10" s="9">
        <v>6.3941674978735028</v>
      </c>
      <c r="S10" s="73">
        <v>0.65664737529826478</v>
      </c>
      <c r="T10" s="9">
        <v>1.609492027776233</v>
      </c>
      <c r="U10" s="9"/>
      <c r="V10" s="9"/>
      <c r="W10" s="9"/>
      <c r="X10" s="9">
        <v>6.3941674978735028</v>
      </c>
      <c r="Y10" s="9"/>
    </row>
    <row r="11" spans="1:25" x14ac:dyDescent="0.3">
      <c r="A11" s="92">
        <v>6</v>
      </c>
      <c r="B11" s="3">
        <v>3</v>
      </c>
      <c r="C11" s="9">
        <v>2.6797218978263353</v>
      </c>
      <c r="D11" s="9">
        <v>11.412951967061018</v>
      </c>
      <c r="E11" s="9">
        <v>5.3054115407131812</v>
      </c>
      <c r="F11" s="9">
        <v>3.9272823423108298</v>
      </c>
      <c r="G11" s="9">
        <v>3.057509441772027</v>
      </c>
      <c r="H11" s="9">
        <v>1.4630377466732154</v>
      </c>
      <c r="I11" s="9">
        <v>0.14870979486621053</v>
      </c>
      <c r="J11" s="9">
        <v>5.4694172662078273</v>
      </c>
      <c r="K11" s="9">
        <v>3.0216144284122533</v>
      </c>
      <c r="L11" s="9">
        <v>3.8057166042586976</v>
      </c>
      <c r="M11" s="53"/>
      <c r="N11" s="92">
        <v>6</v>
      </c>
      <c r="O11" s="3">
        <v>23</v>
      </c>
      <c r="P11" s="9">
        <v>3.4198028155675444</v>
      </c>
      <c r="Q11" s="9">
        <v>17.252990828144831</v>
      </c>
      <c r="R11" s="9">
        <v>10.545332505003829</v>
      </c>
      <c r="S11" s="73"/>
      <c r="T11" s="9"/>
      <c r="U11" s="9"/>
      <c r="V11" s="9"/>
      <c r="W11" s="9"/>
      <c r="X11" s="9">
        <v>10.545332505003829</v>
      </c>
      <c r="Y11" s="9"/>
    </row>
    <row r="12" spans="1:25" x14ac:dyDescent="0.3">
      <c r="A12" s="92">
        <v>7</v>
      </c>
      <c r="B12" s="3">
        <v>3.5</v>
      </c>
      <c r="C12" s="9">
        <v>2.8216631727151178</v>
      </c>
      <c r="D12" s="9">
        <v>11.899437261682111</v>
      </c>
      <c r="E12" s="9">
        <v>6.2603916885346811</v>
      </c>
      <c r="F12" s="9">
        <v>4.5495406759518744</v>
      </c>
      <c r="G12" s="9">
        <v>3.3113985924744949</v>
      </c>
      <c r="H12" s="9">
        <v>1.7761127769397307</v>
      </c>
      <c r="I12" s="9">
        <v>0.17295235913458176</v>
      </c>
      <c r="J12" s="9">
        <v>7.5615228601697257</v>
      </c>
      <c r="K12" s="9">
        <v>3.582988480673309</v>
      </c>
      <c r="L12" s="9">
        <v>4.3910772850202067</v>
      </c>
      <c r="M12" s="53"/>
      <c r="N12" s="92">
        <v>7</v>
      </c>
      <c r="O12" s="3">
        <v>32</v>
      </c>
      <c r="P12" s="9">
        <v>4.2340754430542349</v>
      </c>
      <c r="Q12" s="9">
        <v>21.931848630216994</v>
      </c>
      <c r="R12" s="9">
        <v>10.683356019733864</v>
      </c>
      <c r="S12" s="73">
        <v>1.2911429524417288</v>
      </c>
      <c r="T12" s="9">
        <v>3.0473244241147732</v>
      </c>
      <c r="U12" s="9"/>
      <c r="V12" s="9"/>
      <c r="W12" s="9"/>
      <c r="X12" s="9">
        <v>10.683356019733864</v>
      </c>
      <c r="Y12" s="9"/>
    </row>
    <row r="13" spans="1:25" x14ac:dyDescent="0.3">
      <c r="A13" s="92">
        <v>8</v>
      </c>
      <c r="B13" s="3">
        <v>4</v>
      </c>
      <c r="C13" s="9">
        <v>3.4046181385860388</v>
      </c>
      <c r="D13" s="9">
        <v>12.97332369621188</v>
      </c>
      <c r="E13" s="9">
        <v>7.0950532842643623</v>
      </c>
      <c r="F13" s="9">
        <v>5.2730242360707242</v>
      </c>
      <c r="G13" s="9">
        <v>4.0659605999459902</v>
      </c>
      <c r="H13" s="9">
        <v>2.0782841243490831</v>
      </c>
      <c r="I13" s="9">
        <v>0.20152109174221719</v>
      </c>
      <c r="J13" s="9">
        <v>7.5625533132159104</v>
      </c>
      <c r="K13" s="9">
        <v>4.8026775334857641</v>
      </c>
      <c r="L13" s="9">
        <v>4.946037062888462</v>
      </c>
      <c r="M13" s="53"/>
      <c r="N13" s="92">
        <v>8</v>
      </c>
      <c r="O13" s="3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x14ac:dyDescent="0.3">
      <c r="A14" s="92">
        <v>9</v>
      </c>
      <c r="B14" s="3">
        <v>5</v>
      </c>
      <c r="C14" s="9">
        <v>4.6182971528828922</v>
      </c>
      <c r="D14" s="9">
        <v>14.779331237790617</v>
      </c>
      <c r="E14" s="9">
        <v>8.5500973223727144</v>
      </c>
      <c r="F14" s="9">
        <v>6.3122128635071961</v>
      </c>
      <c r="G14" s="9">
        <v>4.8662388803610144</v>
      </c>
      <c r="H14" s="9">
        <v>2.4283945906713376</v>
      </c>
      <c r="I14" s="9">
        <v>0.25131663728308501</v>
      </c>
      <c r="J14" s="9">
        <v>8.3133065190394806</v>
      </c>
      <c r="K14" s="9">
        <v>5.3687654615918845</v>
      </c>
      <c r="L14" s="9">
        <v>5.9726351862183273</v>
      </c>
      <c r="M14" s="53"/>
      <c r="N14" s="92">
        <v>9</v>
      </c>
      <c r="O14" s="3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3">
      <c r="A15" s="92">
        <v>10</v>
      </c>
      <c r="B15" s="3">
        <v>6</v>
      </c>
      <c r="C15" s="9">
        <v>5.1056738660952412</v>
      </c>
      <c r="D15" s="9">
        <v>14.955869839241732</v>
      </c>
      <c r="E15" s="9">
        <v>10.247595937895854</v>
      </c>
      <c r="F15" s="9">
        <v>7.4307930620524978</v>
      </c>
      <c r="G15" s="9">
        <v>5.7302641341101443</v>
      </c>
      <c r="H15" s="9">
        <v>2.9393690770911864</v>
      </c>
      <c r="I15" s="9">
        <v>0.29382366273059651</v>
      </c>
      <c r="J15" s="9">
        <v>8.3649029966746102</v>
      </c>
      <c r="K15" s="9">
        <v>6.1585929116670535</v>
      </c>
      <c r="L15" s="9">
        <v>6.9454207923721425</v>
      </c>
      <c r="M15" s="53"/>
      <c r="N15" s="92">
        <v>10</v>
      </c>
      <c r="O15" s="3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x14ac:dyDescent="0.3">
      <c r="A16" s="92">
        <v>11</v>
      </c>
      <c r="B16" s="3">
        <v>7</v>
      </c>
      <c r="C16" s="9">
        <v>4.4262409294768048</v>
      </c>
      <c r="D16" s="9">
        <v>15.629641255711313</v>
      </c>
      <c r="E16" s="9">
        <v>11.46898738781149</v>
      </c>
      <c r="F16" s="9">
        <v>8.5330139738203279</v>
      </c>
      <c r="G16" s="9">
        <v>7.1334652323468655</v>
      </c>
      <c r="H16" s="9">
        <v>3.4058860496232959</v>
      </c>
      <c r="I16" s="9">
        <v>0.34233890279242635</v>
      </c>
      <c r="J16" s="9">
        <v>9.6552277570899605</v>
      </c>
      <c r="K16" s="9">
        <v>7.1632030192014957</v>
      </c>
      <c r="L16" s="9">
        <v>7.7878382411969715</v>
      </c>
      <c r="M16" s="53"/>
      <c r="N16" s="92">
        <v>11</v>
      </c>
      <c r="O16" s="3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3">
      <c r="A17" s="92">
        <v>12</v>
      </c>
      <c r="B17" s="3">
        <v>8</v>
      </c>
      <c r="C17" s="9">
        <v>5.3424688385752646</v>
      </c>
      <c r="D17" s="9">
        <v>16.427269119137637</v>
      </c>
      <c r="E17" s="9">
        <v>12.145982007556132</v>
      </c>
      <c r="F17" s="9">
        <v>9.4503408654669112</v>
      </c>
      <c r="G17" s="9">
        <v>8.546153730950282</v>
      </c>
      <c r="H17" s="9">
        <v>3.8365035950003796</v>
      </c>
      <c r="I17" s="9">
        <v>0.390002136671038</v>
      </c>
      <c r="J17" s="9">
        <v>11.616790510965448</v>
      </c>
      <c r="K17" s="9">
        <v>6.1325019548511666</v>
      </c>
      <c r="L17" s="9">
        <v>8.7015387403732021</v>
      </c>
      <c r="M17" s="53"/>
      <c r="N17" s="92">
        <v>12</v>
      </c>
      <c r="O17" s="3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3">
      <c r="A18" s="92">
        <v>13</v>
      </c>
      <c r="B18" s="3">
        <v>10</v>
      </c>
      <c r="C18" s="9">
        <v>6.159704771835524</v>
      </c>
      <c r="D18" s="9">
        <v>17.46509591049697</v>
      </c>
      <c r="E18" s="9">
        <v>14.912430924504404</v>
      </c>
      <c r="F18" s="9">
        <v>11.253918880569737</v>
      </c>
      <c r="G18" s="9">
        <v>10.697101752091868</v>
      </c>
      <c r="H18" s="9">
        <v>5.206076519189593</v>
      </c>
      <c r="I18" s="9">
        <v>0.49806817447193991</v>
      </c>
      <c r="J18" s="9">
        <v>13.618536188017966</v>
      </c>
      <c r="K18" s="9">
        <v>12.596232227726725</v>
      </c>
      <c r="L18" s="9">
        <v>10.285214959265751</v>
      </c>
      <c r="M18" s="53"/>
      <c r="N18" s="92">
        <v>13</v>
      </c>
      <c r="O18" s="3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3">
      <c r="A19" s="92">
        <v>14</v>
      </c>
      <c r="B19" s="3">
        <v>12</v>
      </c>
      <c r="C19" s="9">
        <v>8.8727534264807755</v>
      </c>
      <c r="D19" s="9">
        <v>19.266730839429066</v>
      </c>
      <c r="E19" s="9">
        <v>16.959055858543728</v>
      </c>
      <c r="F19" s="9">
        <v>13.417042222987382</v>
      </c>
      <c r="G19" s="9">
        <v>12.262181988558959</v>
      </c>
      <c r="H19" s="9">
        <v>5.7026704834605964</v>
      </c>
      <c r="I19" s="9">
        <v>0.61690037024573152</v>
      </c>
      <c r="J19" s="9">
        <v>13.804687255284884</v>
      </c>
      <c r="K19" s="9">
        <v>10.265137753999767</v>
      </c>
      <c r="L19" s="9">
        <v>11.485649486163254</v>
      </c>
      <c r="M19" s="53"/>
      <c r="N19" s="92">
        <v>14</v>
      </c>
      <c r="O19" s="3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3">
      <c r="A20" s="92">
        <v>15</v>
      </c>
      <c r="B20" s="3">
        <v>14</v>
      </c>
      <c r="C20" s="9">
        <v>9.2604498348132047</v>
      </c>
      <c r="D20" s="9">
        <v>16.191341651632911</v>
      </c>
      <c r="E20" s="9">
        <v>17.586463646199963</v>
      </c>
      <c r="F20" s="9">
        <v>15.147747185799201</v>
      </c>
      <c r="G20" s="9">
        <v>13.52928787048759</v>
      </c>
      <c r="H20" s="9">
        <v>6.7994683526358939</v>
      </c>
      <c r="I20" s="9">
        <v>0.72226293377040252</v>
      </c>
      <c r="J20" s="9">
        <v>14.47597689701311</v>
      </c>
      <c r="K20" s="9">
        <v>10.070674928346779</v>
      </c>
      <c r="L20" s="9">
        <v>12.762663015691714</v>
      </c>
      <c r="M20" s="53"/>
      <c r="N20" s="92">
        <v>15</v>
      </c>
      <c r="O20" s="3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3">
      <c r="A21" s="92">
        <v>16</v>
      </c>
      <c r="B21" s="3">
        <v>16</v>
      </c>
      <c r="C21" s="9">
        <v>7.6915462494868612</v>
      </c>
      <c r="D21" s="9">
        <v>17.433400436317655</v>
      </c>
      <c r="E21" s="9">
        <v>19.346606991574617</v>
      </c>
      <c r="F21" s="9">
        <v>16.449411096045267</v>
      </c>
      <c r="G21" s="9">
        <v>15.626383655744402</v>
      </c>
      <c r="H21" s="9">
        <v>8.345920874974853</v>
      </c>
      <c r="I21" s="9">
        <v>0.77552977044083438</v>
      </c>
      <c r="J21" s="9">
        <v>14.976518846940142</v>
      </c>
      <c r="K21" s="9">
        <v>17.515854985189087</v>
      </c>
      <c r="L21" s="9">
        <v>13.736026020265122</v>
      </c>
      <c r="M21" s="53"/>
      <c r="N21" s="92">
        <v>16</v>
      </c>
      <c r="O21" s="3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3">
      <c r="A22" s="92">
        <v>17</v>
      </c>
      <c r="B22" s="3">
        <v>19</v>
      </c>
      <c r="C22" s="9">
        <v>11.183770003488668</v>
      </c>
      <c r="D22" s="9">
        <v>18.351435049651862</v>
      </c>
      <c r="E22" s="9">
        <v>21.010506189940656</v>
      </c>
      <c r="F22" s="9">
        <v>18.765865070185548</v>
      </c>
      <c r="G22" s="9">
        <v>19.588465587219478</v>
      </c>
      <c r="H22" s="9">
        <v>9.3204736779878292</v>
      </c>
      <c r="I22" s="9">
        <v>0.92453812454663997</v>
      </c>
      <c r="J22" s="9">
        <v>14.48044218378857</v>
      </c>
      <c r="K22" s="9">
        <v>19.104553423863894</v>
      </c>
      <c r="L22" s="9">
        <v>15.073486485224032</v>
      </c>
      <c r="M22" s="53"/>
      <c r="N22" s="92">
        <v>17</v>
      </c>
      <c r="O22" s="3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3">
      <c r="A23" s="92">
        <v>18</v>
      </c>
      <c r="B23" s="3">
        <v>22</v>
      </c>
      <c r="C23" s="9">
        <v>10.366073445535477</v>
      </c>
      <c r="D23" s="9">
        <v>17.940075384492609</v>
      </c>
      <c r="E23" s="9">
        <v>22.445991572179331</v>
      </c>
      <c r="F23" s="9">
        <v>20.296826146239916</v>
      </c>
      <c r="G23" s="9">
        <v>23.218681836274254</v>
      </c>
      <c r="H23" s="9">
        <v>10.719642833225903</v>
      </c>
      <c r="I23" s="9">
        <v>1.1269716405709831</v>
      </c>
      <c r="J23" s="9">
        <v>14.507043976895714</v>
      </c>
      <c r="K23" s="9">
        <v>20.90005402211057</v>
      </c>
      <c r="L23" s="9">
        <v>16.090402890977014</v>
      </c>
      <c r="M23" s="53"/>
      <c r="N23" s="92">
        <v>18</v>
      </c>
      <c r="O23" s="3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3">
      <c r="A24" s="92">
        <v>19</v>
      </c>
      <c r="B24" s="3">
        <v>25</v>
      </c>
      <c r="C24" s="9">
        <v>12.113954927322377</v>
      </c>
      <c r="D24" s="9">
        <v>17.854508360550707</v>
      </c>
      <c r="E24" s="9">
        <v>24.451357196772403</v>
      </c>
      <c r="F24" s="9">
        <v>22.158096610391159</v>
      </c>
      <c r="G24" s="9">
        <v>24.136906514820396</v>
      </c>
      <c r="H24" s="9">
        <v>12.095668859752065</v>
      </c>
      <c r="I24" s="9">
        <v>1.2277595126986238</v>
      </c>
      <c r="J24" s="9">
        <v>14.7409719928279</v>
      </c>
      <c r="K24" s="9">
        <v>18.894757146971308</v>
      </c>
      <c r="L24" s="9">
        <v>17.107015162037499</v>
      </c>
      <c r="M24" s="53"/>
      <c r="N24" s="92">
        <v>19</v>
      </c>
      <c r="O24" s="3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3">
      <c r="A25" s="92">
        <v>20</v>
      </c>
      <c r="B25" s="3">
        <v>28</v>
      </c>
      <c r="C25" s="9">
        <v>13.669612308490265</v>
      </c>
      <c r="D25" s="9">
        <v>17.537016352074517</v>
      </c>
      <c r="E25" s="9">
        <v>24.435490339734432</v>
      </c>
      <c r="F25" s="9">
        <v>23.341942306605841</v>
      </c>
      <c r="G25" s="9">
        <v>27.805585201255031</v>
      </c>
      <c r="H25" s="9">
        <v>13.639306656390833</v>
      </c>
      <c r="I25" s="9">
        <v>1.3897137223432656</v>
      </c>
      <c r="J25" s="9">
        <v>15.609985884365058</v>
      </c>
      <c r="K25" s="9">
        <v>29.151854935174178</v>
      </c>
      <c r="L25" s="9">
        <v>17.807637908578702</v>
      </c>
      <c r="M25" s="53"/>
      <c r="N25" s="92">
        <v>20</v>
      </c>
      <c r="O25" s="3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52" customFormat="1" x14ac:dyDescent="0.3">
      <c r="A26" s="9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9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s="52" customFormat="1" ht="28.8" x14ac:dyDescent="0.3">
      <c r="A27" s="91" t="s">
        <v>91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91" t="s">
        <v>91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ht="15" thickBot="1" x14ac:dyDescent="0.35">
      <c r="B28" s="52"/>
    </row>
    <row r="29" spans="1:25" x14ac:dyDescent="0.3">
      <c r="A29" s="94" t="s">
        <v>3</v>
      </c>
      <c r="B29" s="88"/>
      <c r="C29" s="27" t="s">
        <v>44</v>
      </c>
      <c r="D29" s="27" t="s">
        <v>45</v>
      </c>
      <c r="E29" s="27" t="s">
        <v>46</v>
      </c>
      <c r="F29" s="27" t="s">
        <v>47</v>
      </c>
      <c r="G29" s="27" t="s">
        <v>48</v>
      </c>
      <c r="H29" s="27" t="s">
        <v>57</v>
      </c>
      <c r="I29" s="27" t="s">
        <v>58</v>
      </c>
      <c r="J29" s="27" t="s">
        <v>59</v>
      </c>
      <c r="K29" s="27" t="s">
        <v>60</v>
      </c>
      <c r="L29" s="18" t="s">
        <v>61</v>
      </c>
      <c r="M29" s="54"/>
      <c r="N29" s="94" t="s">
        <v>3</v>
      </c>
      <c r="O29" s="88"/>
      <c r="P29" s="27" t="s">
        <v>44</v>
      </c>
      <c r="Q29" s="27" t="s">
        <v>45</v>
      </c>
      <c r="R29" s="27" t="s">
        <v>46</v>
      </c>
      <c r="S29" s="27" t="s">
        <v>47</v>
      </c>
      <c r="T29" s="27" t="s">
        <v>48</v>
      </c>
      <c r="U29" s="61">
        <v>0</v>
      </c>
      <c r="V29" s="61">
        <v>0</v>
      </c>
      <c r="W29" s="61">
        <v>0</v>
      </c>
      <c r="X29" s="27" t="s">
        <v>88</v>
      </c>
      <c r="Y29" s="67">
        <v>0</v>
      </c>
    </row>
    <row r="30" spans="1:25" x14ac:dyDescent="0.3">
      <c r="A30" s="95" t="s">
        <v>7</v>
      </c>
      <c r="B30" s="54" t="s">
        <v>8</v>
      </c>
      <c r="C30" s="29">
        <v>3.0000000000000001E-3</v>
      </c>
      <c r="D30" s="29">
        <v>2.9999999999999997E-4</v>
      </c>
      <c r="E30" s="29">
        <v>3.0000000000000001E-3</v>
      </c>
      <c r="F30" s="29">
        <v>5.0000000000000001E-4</v>
      </c>
      <c r="G30" s="29">
        <v>1E-3</v>
      </c>
      <c r="H30" s="29">
        <v>1E-3</v>
      </c>
      <c r="I30" s="29">
        <v>1E-3</v>
      </c>
      <c r="J30" s="29">
        <v>1E-3</v>
      </c>
      <c r="K30" s="29">
        <v>1E-3</v>
      </c>
      <c r="L30" s="30">
        <v>1E-3</v>
      </c>
      <c r="M30" s="54"/>
      <c r="N30" s="95" t="s">
        <v>7</v>
      </c>
      <c r="O30" s="54" t="s">
        <v>8</v>
      </c>
      <c r="P30" s="29">
        <v>5.0000000000000001E-4</v>
      </c>
      <c r="Q30" s="29">
        <v>3.0000000000000001E-3</v>
      </c>
      <c r="R30" s="29">
        <v>3.0000000000000001E-3</v>
      </c>
      <c r="S30" s="29">
        <v>1E-3</v>
      </c>
      <c r="T30" s="29">
        <v>3.0000000000000001E-3</v>
      </c>
      <c r="U30" s="62">
        <v>0</v>
      </c>
      <c r="V30" s="62">
        <v>0</v>
      </c>
      <c r="W30" s="62">
        <v>0</v>
      </c>
      <c r="X30" s="29">
        <v>3.0000000000000001E-3</v>
      </c>
      <c r="Y30" s="68">
        <v>0</v>
      </c>
    </row>
    <row r="31" spans="1:25" x14ac:dyDescent="0.3">
      <c r="A31" s="95" t="s">
        <v>9</v>
      </c>
      <c r="B31" s="54" t="s">
        <v>10</v>
      </c>
      <c r="C31" s="29">
        <v>5</v>
      </c>
      <c r="D31" s="29">
        <v>30</v>
      </c>
      <c r="E31" s="29">
        <v>10</v>
      </c>
      <c r="F31" s="29">
        <v>7</v>
      </c>
      <c r="G31" s="29">
        <v>5</v>
      </c>
      <c r="H31" s="29">
        <v>5</v>
      </c>
      <c r="I31" s="29">
        <v>1</v>
      </c>
      <c r="J31" s="29">
        <v>5</v>
      </c>
      <c r="K31" s="29">
        <v>10</v>
      </c>
      <c r="L31" s="30">
        <v>7</v>
      </c>
      <c r="M31" s="54"/>
      <c r="N31" s="95" t="s">
        <v>9</v>
      </c>
      <c r="O31" s="54" t="s">
        <v>10</v>
      </c>
      <c r="P31" s="29">
        <v>10</v>
      </c>
      <c r="Q31" s="29">
        <v>15</v>
      </c>
      <c r="R31" s="29">
        <v>3</v>
      </c>
      <c r="S31" s="29">
        <v>10</v>
      </c>
      <c r="T31" s="29">
        <v>5</v>
      </c>
      <c r="U31" s="62">
        <v>0</v>
      </c>
      <c r="V31" s="62">
        <v>0</v>
      </c>
      <c r="W31" s="62">
        <v>0</v>
      </c>
      <c r="X31" s="29">
        <v>3</v>
      </c>
      <c r="Y31" s="68">
        <v>0</v>
      </c>
    </row>
    <row r="32" spans="1:25" x14ac:dyDescent="0.3">
      <c r="A32" s="96" t="s">
        <v>73</v>
      </c>
      <c r="B32" s="54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54"/>
      <c r="N32" s="96" t="s">
        <v>73</v>
      </c>
      <c r="O32" s="54"/>
      <c r="P32" s="29"/>
      <c r="Q32" s="29"/>
      <c r="R32" s="29"/>
      <c r="S32" s="29"/>
      <c r="T32" s="29"/>
      <c r="U32" s="62"/>
      <c r="V32" s="62"/>
      <c r="W32" s="62"/>
      <c r="X32" s="29"/>
      <c r="Y32" s="68"/>
    </row>
    <row r="33" spans="1:25" x14ac:dyDescent="0.3">
      <c r="A33" s="97" t="s">
        <v>76</v>
      </c>
      <c r="B33" s="54"/>
      <c r="C33" s="29" t="s">
        <v>74</v>
      </c>
      <c r="D33" s="29" t="s">
        <v>74</v>
      </c>
      <c r="E33" s="29" t="s">
        <v>74</v>
      </c>
      <c r="F33" s="29" t="s">
        <v>74</v>
      </c>
      <c r="G33" s="29" t="s">
        <v>74</v>
      </c>
      <c r="H33" s="29" t="s">
        <v>74</v>
      </c>
      <c r="I33" s="29" t="s">
        <v>74</v>
      </c>
      <c r="J33" s="29" t="s">
        <v>74</v>
      </c>
      <c r="K33" s="29" t="s">
        <v>74</v>
      </c>
      <c r="L33" s="30" t="s">
        <v>74</v>
      </c>
      <c r="M33" s="54"/>
      <c r="N33" s="97" t="s">
        <v>76</v>
      </c>
      <c r="O33" s="54"/>
      <c r="P33" s="29" t="s">
        <v>74</v>
      </c>
      <c r="Q33" s="29" t="s">
        <v>74</v>
      </c>
      <c r="R33" s="29" t="s">
        <v>74</v>
      </c>
      <c r="S33" s="29" t="s">
        <v>74</v>
      </c>
      <c r="T33" s="29" t="s">
        <v>74</v>
      </c>
      <c r="U33" s="62" t="s">
        <v>74</v>
      </c>
      <c r="V33" s="62" t="s">
        <v>74</v>
      </c>
      <c r="W33" s="62" t="s">
        <v>74</v>
      </c>
      <c r="X33" s="29" t="s">
        <v>74</v>
      </c>
      <c r="Y33" s="68" t="s">
        <v>74</v>
      </c>
    </row>
    <row r="34" spans="1:25" x14ac:dyDescent="0.3">
      <c r="A34" s="95" t="s">
        <v>11</v>
      </c>
      <c r="B34" s="54" t="s">
        <v>12</v>
      </c>
      <c r="C34" s="31">
        <v>961.02963837926961</v>
      </c>
      <c r="D34" s="31">
        <v>1979.4611653128718</v>
      </c>
      <c r="E34" s="31">
        <v>962.65950778107765</v>
      </c>
      <c r="F34" s="31">
        <v>9953.1477738344292</v>
      </c>
      <c r="G34" s="31">
        <v>245643721.62785652</v>
      </c>
      <c r="H34" s="31">
        <v>67065.970874885155</v>
      </c>
      <c r="I34" s="31">
        <v>45014529.873019345</v>
      </c>
      <c r="J34" s="31">
        <v>3102.2631429520852</v>
      </c>
      <c r="K34" s="31">
        <v>5154.6023883110665</v>
      </c>
      <c r="L34" s="32">
        <v>2998.2166698677233</v>
      </c>
      <c r="M34" s="55"/>
      <c r="N34" s="95" t="s">
        <v>11</v>
      </c>
      <c r="O34" s="54" t="s">
        <v>12</v>
      </c>
      <c r="P34" s="31">
        <v>1081.1169747222855</v>
      </c>
      <c r="Q34" s="31">
        <v>1030.1910959543143</v>
      </c>
      <c r="R34" s="31">
        <v>3520.2686519261779</v>
      </c>
      <c r="S34" s="31">
        <v>7460532.019800487</v>
      </c>
      <c r="T34" s="31">
        <v>1664.4049081346011</v>
      </c>
      <c r="U34" s="63">
        <v>0</v>
      </c>
      <c r="V34" s="63">
        <v>0</v>
      </c>
      <c r="W34" s="63">
        <v>0</v>
      </c>
      <c r="X34" s="31">
        <v>3520.2298636327296</v>
      </c>
      <c r="Y34" s="63">
        <v>0</v>
      </c>
    </row>
    <row r="35" spans="1:25" x14ac:dyDescent="0.3">
      <c r="A35" s="95" t="s">
        <v>13</v>
      </c>
      <c r="B35" s="54" t="s">
        <v>14</v>
      </c>
      <c r="C35" s="48">
        <v>0.18539997068408717</v>
      </c>
      <c r="D35" s="48">
        <v>0.19196500145227102</v>
      </c>
      <c r="E35" s="48">
        <v>0.20218970962347907</v>
      </c>
      <c r="F35" s="48">
        <v>0.19948693309827414</v>
      </c>
      <c r="G35" s="48">
        <v>0.19987524311773472</v>
      </c>
      <c r="H35" s="48">
        <v>9.9461191641874891E-2</v>
      </c>
      <c r="I35" s="48">
        <v>4.9650734042553907E-2</v>
      </c>
      <c r="J35" s="48">
        <v>0.49626126154520533</v>
      </c>
      <c r="K35" s="48">
        <v>0.10795086517819343</v>
      </c>
      <c r="L35" s="49">
        <v>0.20028114250872159</v>
      </c>
      <c r="M35" s="56"/>
      <c r="N35" s="95" t="s">
        <v>13</v>
      </c>
      <c r="O35" s="54" t="s">
        <v>14</v>
      </c>
      <c r="P35" s="33">
        <v>2.4277332049352805E-2</v>
      </c>
      <c r="Q35" s="33">
        <v>6.1666671752262536E-2</v>
      </c>
      <c r="R35" s="33">
        <v>0.14384971484735115</v>
      </c>
      <c r="S35" s="33">
        <v>3.9777351089118791E-3</v>
      </c>
      <c r="T35" s="33">
        <v>2.0475935461245241E-2</v>
      </c>
      <c r="U35" s="63">
        <v>0</v>
      </c>
      <c r="V35" s="63">
        <v>0</v>
      </c>
      <c r="W35" s="63">
        <v>0</v>
      </c>
      <c r="X35" s="33">
        <v>0.14384986366925706</v>
      </c>
      <c r="Y35" s="63">
        <v>0</v>
      </c>
    </row>
    <row r="36" spans="1:25" x14ac:dyDescent="0.3">
      <c r="A36" s="95" t="s">
        <v>79</v>
      </c>
      <c r="B36" s="54"/>
      <c r="C36" s="34">
        <v>93.361070332676832</v>
      </c>
      <c r="D36" s="34">
        <v>26.248085217902023</v>
      </c>
      <c r="E36" s="34">
        <v>16.124636966753432</v>
      </c>
      <c r="F36" s="34">
        <v>161.48670202090685</v>
      </c>
      <c r="G36" s="34">
        <v>735802165511.80762</v>
      </c>
      <c r="H36" s="34">
        <v>79495.829691230872</v>
      </c>
      <c r="I36" s="34">
        <v>44950749411.625885</v>
      </c>
      <c r="J36" s="34">
        <v>90.311935873067085</v>
      </c>
      <c r="K36" s="34">
        <v>2074.6383117398705</v>
      </c>
      <c r="L36" s="35">
        <v>10.420489289728676</v>
      </c>
      <c r="M36" s="57"/>
      <c r="N36" s="95" t="s">
        <v>79</v>
      </c>
      <c r="O36" s="54"/>
      <c r="P36" s="34">
        <v>66.238274371308776</v>
      </c>
      <c r="Q36" s="34">
        <v>58.094556137635358</v>
      </c>
      <c r="R36" s="34">
        <v>3187.2536607070269</v>
      </c>
      <c r="S36" s="34">
        <v>35873191492.592987</v>
      </c>
      <c r="T36" s="34">
        <v>766.44073718451773</v>
      </c>
      <c r="U36" s="63" t="e">
        <v>#NUM!</v>
      </c>
      <c r="V36" s="63" t="e">
        <v>#NUM!</v>
      </c>
      <c r="W36" s="63" t="e">
        <v>#NUM!</v>
      </c>
      <c r="X36" s="34">
        <v>3187.181519703583</v>
      </c>
      <c r="Y36" s="69" t="e">
        <v>#NUM!</v>
      </c>
    </row>
    <row r="37" spans="1:25" x14ac:dyDescent="0.3">
      <c r="A37" s="95" t="s">
        <v>80</v>
      </c>
      <c r="B37" s="54"/>
      <c r="C37" s="36">
        <v>7.3615453158853541E-3</v>
      </c>
      <c r="D37" s="36">
        <v>3.8985373607825346E-3</v>
      </c>
      <c r="E37" s="36">
        <v>1.5196438499816656E-3</v>
      </c>
      <c r="F37" s="36">
        <v>8.3916112086169082E-4</v>
      </c>
      <c r="G37" s="36">
        <v>3.0649193733232692E-3</v>
      </c>
      <c r="H37" s="36">
        <v>1.103817866983212E-3</v>
      </c>
      <c r="I37" s="36">
        <v>3.4412155416868497E-4</v>
      </c>
      <c r="J37" s="36">
        <v>1.3321537785892484E-2</v>
      </c>
      <c r="K37" s="36">
        <v>5.706034455192131E-3</v>
      </c>
      <c r="L37" s="37">
        <v>2.9827408788449391E-4</v>
      </c>
      <c r="M37" s="58"/>
      <c r="N37" s="95" t="s">
        <v>80</v>
      </c>
      <c r="O37" s="54"/>
      <c r="P37" s="36">
        <v>5.6968014419875757E-4</v>
      </c>
      <c r="Q37" s="36">
        <v>5.9002774748000012E-4</v>
      </c>
      <c r="R37" s="36">
        <v>1.6130636916535684E-2</v>
      </c>
      <c r="S37" s="36">
        <v>7.6606739972131832E-5</v>
      </c>
      <c r="T37" s="36">
        <v>3.2221244775099117E-4</v>
      </c>
      <c r="U37" s="64" t="e">
        <v>#NUM!</v>
      </c>
      <c r="V37" s="64" t="e">
        <v>#NUM!</v>
      </c>
      <c r="W37" s="64" t="e">
        <v>#NUM!</v>
      </c>
      <c r="X37" s="36">
        <v>1.6130648059064993E-2</v>
      </c>
      <c r="Y37" s="70" t="e">
        <v>#NUM!</v>
      </c>
    </row>
    <row r="38" spans="1:25" x14ac:dyDescent="0.3">
      <c r="A38" s="98" t="s">
        <v>15</v>
      </c>
      <c r="B38" s="54"/>
      <c r="C38" s="29">
        <v>18</v>
      </c>
      <c r="D38" s="29">
        <v>18</v>
      </c>
      <c r="E38" s="29">
        <v>18</v>
      </c>
      <c r="F38" s="29">
        <v>18</v>
      </c>
      <c r="G38" s="29">
        <v>18</v>
      </c>
      <c r="H38" s="29">
        <v>18</v>
      </c>
      <c r="I38" s="29">
        <v>18</v>
      </c>
      <c r="J38" s="29">
        <v>18</v>
      </c>
      <c r="K38" s="29">
        <v>18</v>
      </c>
      <c r="L38" s="30">
        <v>18</v>
      </c>
      <c r="M38" s="54"/>
      <c r="N38" s="98" t="s">
        <v>15</v>
      </c>
      <c r="O38" s="54"/>
      <c r="P38" s="29">
        <v>5</v>
      </c>
      <c r="Q38" s="29">
        <v>5</v>
      </c>
      <c r="R38" s="29">
        <v>4</v>
      </c>
      <c r="S38" s="29">
        <v>4</v>
      </c>
      <c r="T38" s="29">
        <v>3</v>
      </c>
      <c r="U38" s="62">
        <v>-2</v>
      </c>
      <c r="V38" s="62">
        <v>-2</v>
      </c>
      <c r="W38" s="62">
        <v>-2</v>
      </c>
      <c r="X38" s="29">
        <v>4</v>
      </c>
      <c r="Y38" s="68">
        <v>-2</v>
      </c>
    </row>
    <row r="39" spans="1:25" x14ac:dyDescent="0.3">
      <c r="A39" s="95" t="s">
        <v>81</v>
      </c>
      <c r="B39" s="54"/>
      <c r="C39" s="39">
        <v>0.10623024073875094</v>
      </c>
      <c r="D39" s="39">
        <v>3.9081797056268394E-2</v>
      </c>
      <c r="E39" s="39">
        <v>2.0466287547083413E-2</v>
      </c>
      <c r="F39" s="39">
        <v>1.1861615209661962E-2</v>
      </c>
      <c r="G39" s="39">
        <v>4.5245753031532325E-2</v>
      </c>
      <c r="H39" s="39">
        <v>3.2544561338535102E-2</v>
      </c>
      <c r="I39" s="39">
        <v>2.040405940317631E-2</v>
      </c>
      <c r="J39" s="39">
        <v>6.4102026248879923E-2</v>
      </c>
      <c r="K39" s="39">
        <v>0.14720106973213806</v>
      </c>
      <c r="L39" s="40">
        <v>4.0625135337532181E-3</v>
      </c>
      <c r="M39" s="59"/>
      <c r="N39" s="95" t="s">
        <v>81</v>
      </c>
      <c r="O39" s="54"/>
      <c r="P39" s="39">
        <v>3.8042297295097144E-2</v>
      </c>
      <c r="Q39" s="39">
        <v>1.6099676006807475E-2</v>
      </c>
      <c r="R39" s="39">
        <v>0.16662757382133539</v>
      </c>
      <c r="S39" s="39">
        <v>3.3285402350138431E-2</v>
      </c>
      <c r="T39" s="39">
        <v>2.4180202459463264E-2</v>
      </c>
      <c r="U39" s="65">
        <v>0</v>
      </c>
      <c r="V39" s="65">
        <v>0</v>
      </c>
      <c r="W39" s="65">
        <v>0</v>
      </c>
      <c r="X39" s="39">
        <v>0.16662757382145937</v>
      </c>
      <c r="Y39" s="71">
        <v>0</v>
      </c>
    </row>
    <row r="40" spans="1:25" x14ac:dyDescent="0.3">
      <c r="A40" s="99" t="s">
        <v>72</v>
      </c>
      <c r="B40" s="54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58"/>
      <c r="N40" s="99" t="s">
        <v>72</v>
      </c>
      <c r="O40" s="54"/>
      <c r="P40" s="36"/>
      <c r="Q40" s="36"/>
      <c r="R40" s="36"/>
      <c r="S40" s="36"/>
      <c r="T40" s="36"/>
      <c r="U40" s="64"/>
      <c r="V40" s="64"/>
      <c r="W40" s="64"/>
      <c r="X40" s="36"/>
      <c r="Y40" s="70"/>
    </row>
    <row r="41" spans="1:25" x14ac:dyDescent="0.3">
      <c r="A41" s="97" t="s">
        <v>76</v>
      </c>
      <c r="B41" s="54"/>
      <c r="C41" s="29" t="s">
        <v>74</v>
      </c>
      <c r="D41" s="29" t="s">
        <v>74</v>
      </c>
      <c r="E41" s="29" t="s">
        <v>74</v>
      </c>
      <c r="F41" s="29" t="s">
        <v>74</v>
      </c>
      <c r="G41" s="29" t="s">
        <v>74</v>
      </c>
      <c r="H41" s="29" t="s">
        <v>74</v>
      </c>
      <c r="I41" s="29" t="s">
        <v>74</v>
      </c>
      <c r="J41" s="29" t="s">
        <v>74</v>
      </c>
      <c r="K41" s="29" t="s">
        <v>74</v>
      </c>
      <c r="L41" s="30" t="s">
        <v>74</v>
      </c>
      <c r="M41" s="54"/>
      <c r="N41" s="97" t="s">
        <v>76</v>
      </c>
      <c r="O41" s="54"/>
      <c r="P41" s="29" t="s">
        <v>74</v>
      </c>
      <c r="Q41" s="29" t="s">
        <v>74</v>
      </c>
      <c r="R41" s="29" t="s">
        <v>74</v>
      </c>
      <c r="S41" s="29" t="s">
        <v>74</v>
      </c>
      <c r="T41" s="29" t="s">
        <v>74</v>
      </c>
      <c r="U41" s="62" t="s">
        <v>74</v>
      </c>
      <c r="V41" s="62" t="s">
        <v>74</v>
      </c>
      <c r="W41" s="62" t="s">
        <v>74</v>
      </c>
      <c r="X41" s="29" t="s">
        <v>74</v>
      </c>
      <c r="Y41" s="68" t="s">
        <v>74</v>
      </c>
    </row>
    <row r="42" spans="1:25" x14ac:dyDescent="0.3">
      <c r="A42" s="95" t="s">
        <v>82</v>
      </c>
      <c r="B42" s="54"/>
      <c r="C42" s="36">
        <v>0.12962340669538661</v>
      </c>
      <c r="D42" s="36">
        <v>3.7351564640580787E-2</v>
      </c>
      <c r="E42" s="36">
        <v>0.13506153217373787</v>
      </c>
      <c r="F42" s="36">
        <v>0.16052149491436826</v>
      </c>
      <c r="G42" s="36">
        <v>0.19987449141015254</v>
      </c>
      <c r="H42" s="36">
        <v>9.8758720568547689E-2</v>
      </c>
      <c r="I42" s="36">
        <v>4.9650480636129521E-2</v>
      </c>
      <c r="J42" s="36">
        <v>0.19190942157362989</v>
      </c>
      <c r="K42" s="36">
        <v>9.7168638941543137E-2</v>
      </c>
      <c r="L42" s="37">
        <v>0.13668415170957085</v>
      </c>
      <c r="M42" s="58"/>
      <c r="N42" s="95" t="s">
        <v>82</v>
      </c>
      <c r="O42" s="54"/>
      <c r="P42" s="36">
        <v>1.7460736696746883E-2</v>
      </c>
      <c r="Q42" s="36">
        <v>5.3776673229813138E-2</v>
      </c>
      <c r="R42" s="36">
        <v>0.13019773384810468</v>
      </c>
      <c r="S42" s="36">
        <v>3.9777241570257988E-3</v>
      </c>
      <c r="T42" s="36">
        <v>1.9965602458921827E-2</v>
      </c>
      <c r="U42" s="64" t="e">
        <v>#DIV/0!</v>
      </c>
      <c r="V42" s="64" t="e">
        <v>#DIV/0!</v>
      </c>
      <c r="W42" s="64" t="e">
        <v>#DIV/0!</v>
      </c>
      <c r="X42" s="36">
        <v>0.13019773384810468</v>
      </c>
      <c r="Y42" s="70" t="e">
        <v>#DIV/0!</v>
      </c>
    </row>
    <row r="43" spans="1:25" x14ac:dyDescent="0.3">
      <c r="A43" s="95" t="s">
        <v>83</v>
      </c>
      <c r="B43" s="54"/>
      <c r="C43" s="36">
        <v>7.6166791599300201E-3</v>
      </c>
      <c r="D43" s="36">
        <v>6.0736244739605927E-3</v>
      </c>
      <c r="E43" s="36">
        <v>8.3909380724406044E-3</v>
      </c>
      <c r="F43" s="36">
        <v>5.9367278532051282E-3</v>
      </c>
      <c r="G43" s="36">
        <v>1.9700510606406626E-3</v>
      </c>
      <c r="H43" s="36">
        <v>7.1353705115556739E-4</v>
      </c>
      <c r="I43" s="36">
        <v>2.2052470497036162E-4</v>
      </c>
      <c r="J43" s="36">
        <v>2.2710619708933521E-2</v>
      </c>
      <c r="K43" s="36">
        <v>3.6073921608287735E-3</v>
      </c>
      <c r="L43" s="37">
        <v>8.0682742576493119E-3</v>
      </c>
      <c r="M43" s="58"/>
      <c r="N43" s="95" t="s">
        <v>83</v>
      </c>
      <c r="O43" s="54"/>
      <c r="P43" s="36">
        <v>1.5783112821258854E-3</v>
      </c>
      <c r="Q43" s="36">
        <v>2.3029391450909418E-3</v>
      </c>
      <c r="R43" s="36">
        <v>9.0518240572752123E-3</v>
      </c>
      <c r="S43" s="36">
        <v>4.8361898247278811E-5</v>
      </c>
      <c r="T43" s="36">
        <v>2.9993765549138693E-4</v>
      </c>
      <c r="U43" s="64" t="e">
        <v>#DIV/0!</v>
      </c>
      <c r="V43" s="64" t="e">
        <v>#DIV/0!</v>
      </c>
      <c r="W43" s="64" t="e">
        <v>#DIV/0!</v>
      </c>
      <c r="X43" s="36">
        <v>9.0518240572752123E-3</v>
      </c>
      <c r="Y43" s="70" t="e">
        <v>#DIV/0!</v>
      </c>
    </row>
    <row r="44" spans="1:25" ht="15" thickBot="1" x14ac:dyDescent="0.35">
      <c r="A44" s="100" t="s">
        <v>49</v>
      </c>
      <c r="B44" s="105"/>
      <c r="C44" s="43">
        <v>0.25456558173864263</v>
      </c>
      <c r="D44" s="43">
        <v>0.59328629529889587</v>
      </c>
      <c r="E44" s="43">
        <v>0.26817988249412783</v>
      </c>
      <c r="F44" s="43">
        <v>0.16328928712943153</v>
      </c>
      <c r="G44" s="43">
        <v>4.4038717135139523E-2</v>
      </c>
      <c r="H44" s="43">
        <v>3.2295410298740862E-2</v>
      </c>
      <c r="I44" s="43">
        <v>1.9859459066909287E-2</v>
      </c>
      <c r="J44" s="43">
        <v>0.47034486107173884</v>
      </c>
      <c r="K44" s="43">
        <v>0.16389622531784429</v>
      </c>
      <c r="L44" s="44">
        <v>0.25565689498775457</v>
      </c>
      <c r="M44" s="58"/>
      <c r="N44" s="100" t="s">
        <v>49</v>
      </c>
      <c r="O44" s="105"/>
      <c r="P44" s="43">
        <v>0.23349970829683761</v>
      </c>
      <c r="Q44" s="43">
        <v>0.11268373513005188</v>
      </c>
      <c r="R44" s="43">
        <v>0.16827622697536554</v>
      </c>
      <c r="S44" s="43">
        <v>2.9770344859255032E-2</v>
      </c>
      <c r="T44" s="43">
        <v>3.3576671250632344E-2</v>
      </c>
      <c r="U44" s="66">
        <v>0</v>
      </c>
      <c r="V44" s="66">
        <v>0</v>
      </c>
      <c r="W44" s="66">
        <v>0</v>
      </c>
      <c r="X44" s="43">
        <v>0.16827622697536554</v>
      </c>
      <c r="Y44" s="72">
        <v>0</v>
      </c>
    </row>
    <row r="45" spans="1:25" x14ac:dyDescent="0.3">
      <c r="A45" s="101"/>
      <c r="B45" s="5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58"/>
      <c r="N45" s="101"/>
      <c r="O45" s="54"/>
      <c r="P45" s="36"/>
      <c r="Q45" s="36"/>
      <c r="R45" s="36"/>
      <c r="S45" s="36"/>
      <c r="T45" s="36"/>
      <c r="U45" s="64"/>
      <c r="V45" s="64"/>
      <c r="W45" s="64"/>
      <c r="X45" s="36"/>
      <c r="Y45" s="64"/>
    </row>
    <row r="46" spans="1:25" ht="28.8" x14ac:dyDescent="0.3">
      <c r="A46" s="102" t="s">
        <v>90</v>
      </c>
      <c r="B46" s="10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58"/>
      <c r="N46" s="102" t="s">
        <v>90</v>
      </c>
      <c r="O46" s="106"/>
      <c r="P46" s="36"/>
      <c r="Q46" s="36"/>
      <c r="R46" s="36"/>
      <c r="S46" s="36"/>
      <c r="T46" s="36"/>
      <c r="U46" s="64"/>
      <c r="V46" s="64"/>
      <c r="W46" s="64"/>
      <c r="X46" s="36"/>
      <c r="Y46" s="64"/>
    </row>
    <row r="47" spans="1:25" ht="15" thickBot="1" x14ac:dyDescent="0.35">
      <c r="B47" s="52"/>
      <c r="O47" s="24"/>
      <c r="P47" s="24"/>
      <c r="Q47" s="24"/>
      <c r="R47" s="24"/>
      <c r="S47" s="24"/>
      <c r="T47" s="24"/>
      <c r="U47" s="108"/>
      <c r="V47" s="108"/>
      <c r="W47" s="108"/>
      <c r="X47" s="24"/>
      <c r="Y47" s="109"/>
    </row>
    <row r="48" spans="1:25" x14ac:dyDescent="0.3">
      <c r="A48" s="94" t="s">
        <v>3</v>
      </c>
      <c r="B48" s="88"/>
      <c r="C48" s="27" t="s">
        <v>44</v>
      </c>
      <c r="D48" s="27" t="s">
        <v>45</v>
      </c>
      <c r="E48" s="27" t="s">
        <v>46</v>
      </c>
      <c r="F48" s="27" t="s">
        <v>47</v>
      </c>
      <c r="G48" s="27" t="s">
        <v>48</v>
      </c>
      <c r="H48" s="27" t="s">
        <v>57</v>
      </c>
      <c r="I48" s="27" t="s">
        <v>58</v>
      </c>
      <c r="J48" s="27" t="s">
        <v>59</v>
      </c>
      <c r="K48" s="27" t="s">
        <v>60</v>
      </c>
      <c r="L48" s="18" t="s">
        <v>61</v>
      </c>
      <c r="M48" s="54"/>
      <c r="N48" s="94" t="s">
        <v>3</v>
      </c>
      <c r="O48" s="88"/>
      <c r="P48" s="27" t="s">
        <v>44</v>
      </c>
      <c r="Q48" s="27" t="s">
        <v>45</v>
      </c>
      <c r="R48" s="27" t="s">
        <v>46</v>
      </c>
      <c r="S48" s="27" t="s">
        <v>47</v>
      </c>
      <c r="T48" s="27" t="s">
        <v>48</v>
      </c>
      <c r="U48" s="61">
        <v>0</v>
      </c>
      <c r="V48" s="61">
        <v>0</v>
      </c>
      <c r="W48" s="61">
        <v>0</v>
      </c>
      <c r="X48" s="27" t="s">
        <v>88</v>
      </c>
      <c r="Y48" s="67">
        <v>0</v>
      </c>
    </row>
    <row r="49" spans="1:25" x14ac:dyDescent="0.3">
      <c r="A49" s="95" t="s">
        <v>7</v>
      </c>
      <c r="B49" s="54" t="s">
        <v>8</v>
      </c>
      <c r="C49" s="29">
        <v>3.0000000000000001E-3</v>
      </c>
      <c r="D49" s="29">
        <v>2.9999999999999997E-4</v>
      </c>
      <c r="E49" s="29">
        <v>3.0000000000000001E-3</v>
      </c>
      <c r="F49" s="29">
        <v>5.0000000000000001E-4</v>
      </c>
      <c r="G49" s="29">
        <v>1E-3</v>
      </c>
      <c r="H49" s="29">
        <v>1E-3</v>
      </c>
      <c r="I49" s="29">
        <v>1E-3</v>
      </c>
      <c r="J49" s="29">
        <v>1E-3</v>
      </c>
      <c r="K49" s="29">
        <v>1E-3</v>
      </c>
      <c r="L49" s="30">
        <v>1E-3</v>
      </c>
      <c r="M49" s="54"/>
      <c r="N49" s="95" t="s">
        <v>7</v>
      </c>
      <c r="O49" s="54" t="s">
        <v>8</v>
      </c>
      <c r="P49" s="29">
        <v>5.0000000000000001E-4</v>
      </c>
      <c r="Q49" s="29">
        <v>3.0000000000000001E-3</v>
      </c>
      <c r="R49" s="29">
        <v>3.0000000000000001E-3</v>
      </c>
      <c r="S49" s="29">
        <v>1E-3</v>
      </c>
      <c r="T49" s="29">
        <v>3.0000000000000001E-3</v>
      </c>
      <c r="U49" s="62">
        <v>0</v>
      </c>
      <c r="V49" s="62">
        <v>0</v>
      </c>
      <c r="W49" s="62">
        <v>0</v>
      </c>
      <c r="X49" s="29">
        <v>3.0000000000000001E-3</v>
      </c>
      <c r="Y49" s="68">
        <v>0</v>
      </c>
    </row>
    <row r="50" spans="1:25" x14ac:dyDescent="0.3">
      <c r="A50" s="95" t="s">
        <v>9</v>
      </c>
      <c r="B50" s="54" t="s">
        <v>10</v>
      </c>
      <c r="C50" s="29">
        <v>5</v>
      </c>
      <c r="D50" s="29">
        <v>30</v>
      </c>
      <c r="E50" s="29">
        <v>10</v>
      </c>
      <c r="F50" s="29">
        <v>7</v>
      </c>
      <c r="G50" s="29">
        <v>5</v>
      </c>
      <c r="H50" s="29">
        <v>5</v>
      </c>
      <c r="I50" s="29">
        <v>1</v>
      </c>
      <c r="J50" s="29">
        <v>5</v>
      </c>
      <c r="K50" s="29">
        <v>10</v>
      </c>
      <c r="L50" s="30">
        <v>7</v>
      </c>
      <c r="M50" s="54"/>
      <c r="N50" s="95" t="s">
        <v>9</v>
      </c>
      <c r="O50" s="54" t="s">
        <v>10</v>
      </c>
      <c r="P50" s="29">
        <v>10</v>
      </c>
      <c r="Q50" s="29">
        <v>15</v>
      </c>
      <c r="R50" s="29">
        <v>3</v>
      </c>
      <c r="S50" s="29">
        <v>10</v>
      </c>
      <c r="T50" s="29">
        <v>5</v>
      </c>
      <c r="U50" s="62">
        <v>0</v>
      </c>
      <c r="V50" s="62">
        <v>0</v>
      </c>
      <c r="W50" s="62">
        <v>0</v>
      </c>
      <c r="X50" s="29">
        <v>3</v>
      </c>
      <c r="Y50" s="68">
        <v>0</v>
      </c>
    </row>
    <row r="51" spans="1:25" x14ac:dyDescent="0.3">
      <c r="A51" s="96" t="s">
        <v>73</v>
      </c>
      <c r="B51" s="54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54"/>
      <c r="N51" s="96" t="s">
        <v>73</v>
      </c>
      <c r="O51" s="54"/>
      <c r="P51" s="29"/>
      <c r="Q51" s="29"/>
      <c r="R51" s="29"/>
      <c r="S51" s="29"/>
      <c r="T51" s="29"/>
      <c r="U51" s="62"/>
      <c r="V51" s="62"/>
      <c r="W51" s="62"/>
      <c r="X51" s="29"/>
      <c r="Y51" s="68"/>
    </row>
    <row r="52" spans="1:25" x14ac:dyDescent="0.3">
      <c r="A52" s="97" t="s">
        <v>76</v>
      </c>
      <c r="B52" s="54"/>
      <c r="C52" s="29" t="s">
        <v>75</v>
      </c>
      <c r="D52" s="29" t="s">
        <v>75</v>
      </c>
      <c r="E52" s="29" t="s">
        <v>75</v>
      </c>
      <c r="F52" s="29" t="s">
        <v>75</v>
      </c>
      <c r="G52" s="29" t="s">
        <v>75</v>
      </c>
      <c r="H52" s="29" t="s">
        <v>75</v>
      </c>
      <c r="I52" s="29" t="s">
        <v>75</v>
      </c>
      <c r="J52" s="29" t="s">
        <v>75</v>
      </c>
      <c r="K52" s="29" t="s">
        <v>75</v>
      </c>
      <c r="L52" s="30" t="s">
        <v>75</v>
      </c>
      <c r="M52" s="54"/>
      <c r="N52" s="97" t="s">
        <v>76</v>
      </c>
      <c r="O52" s="54"/>
      <c r="P52" s="29" t="s">
        <v>75</v>
      </c>
      <c r="Q52" s="29" t="s">
        <v>75</v>
      </c>
      <c r="R52" s="29" t="s">
        <v>75</v>
      </c>
      <c r="S52" s="29" t="s">
        <v>75</v>
      </c>
      <c r="T52" s="29" t="s">
        <v>75</v>
      </c>
      <c r="U52" s="62" t="s">
        <v>75</v>
      </c>
      <c r="V52" s="62" t="s">
        <v>75</v>
      </c>
      <c r="W52" s="62" t="s">
        <v>75</v>
      </c>
      <c r="X52" s="29" t="s">
        <v>75</v>
      </c>
      <c r="Y52" s="68" t="s">
        <v>75</v>
      </c>
    </row>
    <row r="53" spans="1:25" x14ac:dyDescent="0.3">
      <c r="A53" s="95" t="s">
        <v>11</v>
      </c>
      <c r="B53" s="54" t="s">
        <v>12</v>
      </c>
      <c r="C53" s="31">
        <v>1114.0803030399511</v>
      </c>
      <c r="D53" s="31">
        <v>1986.2551994027231</v>
      </c>
      <c r="E53" s="31">
        <v>951.32150522229961</v>
      </c>
      <c r="F53" s="31">
        <v>9911.7579723672316</v>
      </c>
      <c r="G53" s="31">
        <v>85204.542780756252</v>
      </c>
      <c r="H53" s="31">
        <v>42909.138619064172</v>
      </c>
      <c r="I53" s="31">
        <v>60835.335201843132</v>
      </c>
      <c r="J53" s="31">
        <v>3112.5243348923996</v>
      </c>
      <c r="K53" s="31">
        <v>25823.705879986181</v>
      </c>
      <c r="L53" s="32">
        <v>3005.4475080546099</v>
      </c>
      <c r="M53" s="55"/>
      <c r="N53" s="95" t="s">
        <v>11</v>
      </c>
      <c r="O53" s="54" t="s">
        <v>12</v>
      </c>
      <c r="P53" s="31">
        <v>1167.5780159948793</v>
      </c>
      <c r="Q53" s="31">
        <v>1087.5993064232314</v>
      </c>
      <c r="R53" s="31">
        <v>2647.3619595029954</v>
      </c>
      <c r="S53" s="31">
        <v>968053.40944056527</v>
      </c>
      <c r="T53" s="31">
        <v>1168.695355203808</v>
      </c>
      <c r="U53" s="63">
        <v>0</v>
      </c>
      <c r="V53" s="63">
        <v>0</v>
      </c>
      <c r="W53" s="63">
        <v>0</v>
      </c>
      <c r="X53" s="31">
        <v>2647.3604096841318</v>
      </c>
      <c r="Y53" s="63">
        <v>0</v>
      </c>
    </row>
    <row r="54" spans="1:25" x14ac:dyDescent="0.3">
      <c r="A54" s="95" t="s">
        <v>13</v>
      </c>
      <c r="B54" s="54" t="s">
        <v>14</v>
      </c>
      <c r="C54" s="48">
        <v>0.17432708548112724</v>
      </c>
      <c r="D54" s="48">
        <v>0.19251088759232404</v>
      </c>
      <c r="E54" s="48">
        <v>0.2045286160775904</v>
      </c>
      <c r="F54" s="48">
        <v>0.19991829477035133</v>
      </c>
      <c r="G54" s="48">
        <v>0.20576505002359713</v>
      </c>
      <c r="H54" s="48">
        <v>0.10044355832809396</v>
      </c>
      <c r="I54" s="48">
        <v>5.0175366055050394E-2</v>
      </c>
      <c r="J54" s="48">
        <v>0.50359175984809768</v>
      </c>
      <c r="K54" s="48">
        <v>9.8295768065080419E-2</v>
      </c>
      <c r="L54" s="49">
        <v>0.19986080634012832</v>
      </c>
      <c r="M54" s="56"/>
      <c r="N54" s="95" t="s">
        <v>13</v>
      </c>
      <c r="O54" s="54" t="s">
        <v>14</v>
      </c>
      <c r="P54" s="33">
        <v>2.3175724928006361E-2</v>
      </c>
      <c r="Q54" s="33">
        <v>6.0862677003676292E-2</v>
      </c>
      <c r="R54" s="33">
        <v>0.16221434542473342</v>
      </c>
      <c r="S54" s="33">
        <v>4.0345274042463495E-3</v>
      </c>
      <c r="T54" s="33">
        <v>2.0937120331373783E-2</v>
      </c>
      <c r="U54" s="63">
        <v>0</v>
      </c>
      <c r="V54" s="63">
        <v>0</v>
      </c>
      <c r="W54" s="63">
        <v>0</v>
      </c>
      <c r="X54" s="33">
        <v>0.16221437368964628</v>
      </c>
      <c r="Y54" s="63">
        <v>0</v>
      </c>
    </row>
    <row r="55" spans="1:25" x14ac:dyDescent="0.3">
      <c r="A55" s="95" t="s">
        <v>79</v>
      </c>
      <c r="B55" s="54"/>
      <c r="C55" s="34">
        <v>115.91269129893007</v>
      </c>
      <c r="D55" s="34">
        <v>24.896749667573417</v>
      </c>
      <c r="E55" s="34">
        <v>13.928995806037305</v>
      </c>
      <c r="F55" s="34">
        <v>124.44886071870998</v>
      </c>
      <c r="G55" s="34">
        <v>84569.924250370837</v>
      </c>
      <c r="H55" s="34">
        <v>29389.63811839727</v>
      </c>
      <c r="I55" s="34">
        <v>106901.36406807102</v>
      </c>
      <c r="J55" s="34">
        <v>66.344359683458322</v>
      </c>
      <c r="K55" s="34">
        <v>69030.547058053577</v>
      </c>
      <c r="L55" s="35">
        <v>9.377231314004673</v>
      </c>
      <c r="M55" s="57"/>
      <c r="N55" s="95" t="s">
        <v>79</v>
      </c>
      <c r="O55" s="54"/>
      <c r="P55" s="34">
        <v>42.680772165528751</v>
      </c>
      <c r="Q55" s="34">
        <v>49.711142866204064</v>
      </c>
      <c r="R55" s="34">
        <v>1992.6935550529124</v>
      </c>
      <c r="S55" s="34">
        <v>448658425.33516562</v>
      </c>
      <c r="T55" s="34">
        <v>144.48925650120509</v>
      </c>
      <c r="U55" s="63" t="e">
        <v>#NUM!</v>
      </c>
      <c r="V55" s="63" t="e">
        <v>#NUM!</v>
      </c>
      <c r="W55" s="63" t="e">
        <v>#NUM!</v>
      </c>
      <c r="X55" s="34">
        <v>1992.6906819093867</v>
      </c>
      <c r="Y55" s="69" t="e">
        <v>#NUM!</v>
      </c>
    </row>
    <row r="56" spans="1:25" x14ac:dyDescent="0.3">
      <c r="A56" s="95" t="s">
        <v>80</v>
      </c>
      <c r="B56" s="54"/>
      <c r="C56" s="36">
        <v>1.2300154004957285E-2</v>
      </c>
      <c r="D56" s="36">
        <v>6.9565191212288069E-3</v>
      </c>
      <c r="E56" s="36">
        <v>2.8558181758376227E-3</v>
      </c>
      <c r="F56" s="36">
        <v>1.283119087114756E-3</v>
      </c>
      <c r="G56" s="36">
        <v>5.4446700043025188E-3</v>
      </c>
      <c r="H56" s="36">
        <v>1.7771719835726629E-3</v>
      </c>
      <c r="I56" s="36">
        <v>7.9691125308877441E-4</v>
      </c>
      <c r="J56" s="36">
        <v>2.0906529073241378E-2</v>
      </c>
      <c r="K56" s="36">
        <v>1.1111149097050787E-2</v>
      </c>
      <c r="L56" s="37">
        <v>5.4967124837858458E-4</v>
      </c>
      <c r="M56" s="58"/>
      <c r="N56" s="95" t="s">
        <v>80</v>
      </c>
      <c r="O56" s="54"/>
      <c r="P56" s="36">
        <v>5.6082558531875086E-4</v>
      </c>
      <c r="Q56" s="36">
        <v>7.8375048768619454E-4</v>
      </c>
      <c r="R56" s="36">
        <v>3.8580229499063069E-2</v>
      </c>
      <c r="S56" s="36">
        <v>1.1063297033567237E-4</v>
      </c>
      <c r="T56" s="36">
        <v>2.3045012333047069E-4</v>
      </c>
      <c r="U56" s="64" t="e">
        <v>#NUM!</v>
      </c>
      <c r="V56" s="64" t="e">
        <v>#NUM!</v>
      </c>
      <c r="W56" s="64" t="e">
        <v>#NUM!</v>
      </c>
      <c r="X56" s="36">
        <v>3.8580236016439007E-2</v>
      </c>
      <c r="Y56" s="70" t="e">
        <v>#NUM!</v>
      </c>
    </row>
    <row r="57" spans="1:25" x14ac:dyDescent="0.3">
      <c r="A57" s="98" t="s">
        <v>15</v>
      </c>
      <c r="B57" s="54"/>
      <c r="C57" s="29">
        <v>18</v>
      </c>
      <c r="D57" s="29">
        <v>18</v>
      </c>
      <c r="E57" s="29">
        <v>18</v>
      </c>
      <c r="F57" s="29">
        <v>18</v>
      </c>
      <c r="G57" s="29">
        <v>18</v>
      </c>
      <c r="H57" s="29">
        <v>18</v>
      </c>
      <c r="I57" s="29">
        <v>18</v>
      </c>
      <c r="J57" s="29">
        <v>18</v>
      </c>
      <c r="K57" s="29">
        <v>18</v>
      </c>
      <c r="L57" s="30">
        <v>18</v>
      </c>
      <c r="M57" s="54"/>
      <c r="N57" s="98" t="s">
        <v>15</v>
      </c>
      <c r="O57" s="54"/>
      <c r="P57" s="29">
        <v>5</v>
      </c>
      <c r="Q57" s="29">
        <v>5</v>
      </c>
      <c r="R57" s="29">
        <v>4</v>
      </c>
      <c r="S57" s="29">
        <v>4</v>
      </c>
      <c r="T57" s="29">
        <v>3</v>
      </c>
      <c r="U57" s="62">
        <v>-2</v>
      </c>
      <c r="V57" s="62">
        <v>-2</v>
      </c>
      <c r="W57" s="62">
        <v>-2</v>
      </c>
      <c r="X57" s="29">
        <v>4</v>
      </c>
      <c r="Y57" s="68">
        <v>-2</v>
      </c>
    </row>
    <row r="58" spans="1:25" x14ac:dyDescent="0.3">
      <c r="A58" s="95" t="s">
        <v>81</v>
      </c>
      <c r="B58" s="54"/>
      <c r="C58" s="39">
        <v>0.71071917279772923</v>
      </c>
      <c r="D58" s="39">
        <v>0.61085909835826102</v>
      </c>
      <c r="E58" s="39">
        <v>0.28806521369280236</v>
      </c>
      <c r="F58" s="39">
        <v>0.11308671812779839</v>
      </c>
      <c r="G58" s="39">
        <v>0.45931907104642589</v>
      </c>
      <c r="H58" s="39">
        <v>0.15001435734856741</v>
      </c>
      <c r="I58" s="39">
        <v>1.3620159751277011E-2</v>
      </c>
      <c r="J58" s="39">
        <v>0.61265110958224078</v>
      </c>
      <c r="K58" s="39">
        <v>1.8537489945250094</v>
      </c>
      <c r="L58" s="40">
        <v>4.0208048141934766E-2</v>
      </c>
      <c r="M58" s="59"/>
      <c r="N58" s="95" t="s">
        <v>81</v>
      </c>
      <c r="O58" s="54"/>
      <c r="P58" s="39">
        <v>4.544156065842736E-2</v>
      </c>
      <c r="Q58" s="39">
        <v>0.11655741014772393</v>
      </c>
      <c r="R58" s="39">
        <v>1.0381652226397886</v>
      </c>
      <c r="S58" s="39">
        <v>1.2202503979893101E-2</v>
      </c>
      <c r="T58" s="39">
        <v>1.1149013796533465E-2</v>
      </c>
      <c r="U58" s="65">
        <v>0</v>
      </c>
      <c r="V58" s="65">
        <v>0</v>
      </c>
      <c r="W58" s="65">
        <v>0</v>
      </c>
      <c r="X58" s="39">
        <v>1.0381652226398119</v>
      </c>
      <c r="Y58" s="71">
        <v>0</v>
      </c>
    </row>
    <row r="59" spans="1:25" x14ac:dyDescent="0.3">
      <c r="A59" s="99" t="s">
        <v>72</v>
      </c>
      <c r="B59" s="54"/>
      <c r="C59" s="36"/>
      <c r="D59" s="36"/>
      <c r="E59" s="36"/>
      <c r="F59" s="36"/>
      <c r="G59" s="36"/>
      <c r="H59" s="36"/>
      <c r="I59" s="36"/>
      <c r="J59" s="36"/>
      <c r="K59" s="36"/>
      <c r="L59" s="37"/>
      <c r="M59" s="58"/>
      <c r="N59" s="99" t="s">
        <v>72</v>
      </c>
      <c r="O59" s="54"/>
      <c r="P59" s="36"/>
      <c r="Q59" s="36"/>
      <c r="R59" s="36"/>
      <c r="S59" s="36"/>
      <c r="T59" s="36"/>
      <c r="U59" s="64"/>
      <c r="V59" s="64"/>
      <c r="W59" s="64"/>
      <c r="X59" s="36"/>
      <c r="Y59" s="70"/>
    </row>
    <row r="60" spans="1:25" x14ac:dyDescent="0.3">
      <c r="A60" s="97" t="s">
        <v>76</v>
      </c>
      <c r="B60" s="54"/>
      <c r="C60" s="29" t="s">
        <v>75</v>
      </c>
      <c r="D60" s="29" t="s">
        <v>75</v>
      </c>
      <c r="E60" s="29" t="s">
        <v>75</v>
      </c>
      <c r="F60" s="29" t="s">
        <v>75</v>
      </c>
      <c r="G60" s="29" t="s">
        <v>75</v>
      </c>
      <c r="H60" s="29" t="s">
        <v>75</v>
      </c>
      <c r="I60" s="29" t="s">
        <v>75</v>
      </c>
      <c r="J60" s="29" t="s">
        <v>75</v>
      </c>
      <c r="K60" s="29" t="s">
        <v>75</v>
      </c>
      <c r="L60" s="30" t="s">
        <v>75</v>
      </c>
      <c r="M60" s="54"/>
      <c r="N60" s="97" t="s">
        <v>76</v>
      </c>
      <c r="O60" s="54"/>
      <c r="P60" s="29" t="s">
        <v>75</v>
      </c>
      <c r="Q60" s="29" t="s">
        <v>75</v>
      </c>
      <c r="R60" s="29" t="s">
        <v>75</v>
      </c>
      <c r="S60" s="29" t="s">
        <v>75</v>
      </c>
      <c r="T60" s="29" t="s">
        <v>75</v>
      </c>
      <c r="U60" s="62" t="s">
        <v>75</v>
      </c>
      <c r="V60" s="62" t="s">
        <v>75</v>
      </c>
      <c r="W60" s="62" t="s">
        <v>75</v>
      </c>
      <c r="X60" s="29" t="s">
        <v>75</v>
      </c>
      <c r="Y60" s="68" t="s">
        <v>75</v>
      </c>
    </row>
    <row r="61" spans="1:25" x14ac:dyDescent="0.3">
      <c r="A61" s="95" t="s">
        <v>82</v>
      </c>
      <c r="B61" s="54"/>
      <c r="C61" s="36">
        <v>0.10819492685242831</v>
      </c>
      <c r="D61" s="36">
        <v>3.3409531521541393E-2</v>
      </c>
      <c r="E61" s="36">
        <v>0.10930646682210779</v>
      </c>
      <c r="F61" s="36">
        <v>0.1367046442081998</v>
      </c>
      <c r="G61" s="36">
        <v>0.20069339855398921</v>
      </c>
      <c r="H61" s="36">
        <v>9.8042503490216454E-2</v>
      </c>
      <c r="I61" s="36">
        <v>4.9748017702178911E-2</v>
      </c>
      <c r="J61" s="36">
        <v>0.15744103900146639</v>
      </c>
      <c r="K61" s="36">
        <v>9.4517286255842894E-2</v>
      </c>
      <c r="L61" s="37">
        <v>0.11095842404592417</v>
      </c>
      <c r="M61" s="58"/>
      <c r="N61" s="95" t="s">
        <v>82</v>
      </c>
      <c r="O61" s="54"/>
      <c r="P61" s="36">
        <v>1.462860300290277E-2</v>
      </c>
      <c r="Q61" s="36">
        <v>4.8370460537940356E-2</v>
      </c>
      <c r="R61" s="36">
        <v>0.12588556243480703</v>
      </c>
      <c r="S61" s="36">
        <v>4.0342985083967487E-3</v>
      </c>
      <c r="T61" s="36">
        <v>1.9313808030951597E-2</v>
      </c>
      <c r="U61" s="64" t="e">
        <v>#DIV/0!</v>
      </c>
      <c r="V61" s="64" t="e">
        <v>#DIV/0!</v>
      </c>
      <c r="W61" s="64" t="e">
        <v>#DIV/0!</v>
      </c>
      <c r="X61" s="36">
        <v>0.12588556243480703</v>
      </c>
      <c r="Y61" s="70" t="e">
        <v>#DIV/0!</v>
      </c>
    </row>
    <row r="62" spans="1:25" x14ac:dyDescent="0.3">
      <c r="A62" s="95" t="s">
        <v>83</v>
      </c>
      <c r="B62" s="54"/>
      <c r="C62" s="36">
        <v>4.5182547581877133E-3</v>
      </c>
      <c r="D62" s="36">
        <v>4.2462331942840735E-3</v>
      </c>
      <c r="E62" s="36">
        <v>5.202884336515892E-3</v>
      </c>
      <c r="F62" s="36">
        <v>3.9208192301751297E-3</v>
      </c>
      <c r="G62" s="36">
        <v>1.6296441590533551E-3</v>
      </c>
      <c r="H62" s="36">
        <v>5.4705230093536161E-4</v>
      </c>
      <c r="I62" s="36">
        <v>2.3655492388432789E-4</v>
      </c>
      <c r="J62" s="36">
        <v>1.4112722147150095E-2</v>
      </c>
      <c r="K62" s="36">
        <v>3.2132070284907758E-3</v>
      </c>
      <c r="L62" s="37">
        <v>4.9299674237095869E-3</v>
      </c>
      <c r="M62" s="58"/>
      <c r="N62" s="95" t="s">
        <v>83</v>
      </c>
      <c r="O62" s="54"/>
      <c r="P62" s="36">
        <v>7.9922808091878201E-4</v>
      </c>
      <c r="Q62" s="36">
        <v>1.3198099190325776E-3</v>
      </c>
      <c r="R62" s="36">
        <v>8.22613738319008E-3</v>
      </c>
      <c r="S62" s="36">
        <v>2.9258158273572674E-5</v>
      </c>
      <c r="T62" s="36">
        <v>2.329867470703616E-4</v>
      </c>
      <c r="U62" s="64" t="e">
        <v>#DIV/0!</v>
      </c>
      <c r="V62" s="64" t="e">
        <v>#DIV/0!</v>
      </c>
      <c r="W62" s="64" t="e">
        <v>#DIV/0!</v>
      </c>
      <c r="X62" s="36">
        <v>8.22613738319008E-3</v>
      </c>
      <c r="Y62" s="70" t="e">
        <v>#DIV/0!</v>
      </c>
    </row>
    <row r="63" spans="1:25" ht="15" thickBot="1" x14ac:dyDescent="0.35">
      <c r="A63" s="100" t="s">
        <v>49</v>
      </c>
      <c r="B63" s="105"/>
      <c r="C63" s="74">
        <v>1.2729536297538275</v>
      </c>
      <c r="D63" s="74">
        <v>7.1778926776760592</v>
      </c>
      <c r="E63" s="74">
        <v>2.9316764351790372</v>
      </c>
      <c r="F63" s="74">
        <v>1.5464886051991311</v>
      </c>
      <c r="G63" s="74">
        <v>0.45912892444032205</v>
      </c>
      <c r="H63" s="74">
        <v>0.15412415842177277</v>
      </c>
      <c r="I63" s="74">
        <v>1.3329193022992672E-2</v>
      </c>
      <c r="J63" s="74">
        <v>3.9760575364563326</v>
      </c>
      <c r="K63" s="74">
        <v>1.8105502097488901</v>
      </c>
      <c r="L63" s="75">
        <v>1.9445268953216313</v>
      </c>
      <c r="M63" s="58"/>
      <c r="N63" s="100" t="s">
        <v>49</v>
      </c>
      <c r="O63" s="105"/>
      <c r="P63" s="43">
        <v>0.35020419880862491</v>
      </c>
      <c r="Q63" s="43">
        <v>0.8674675971278516</v>
      </c>
      <c r="R63" s="43">
        <v>1.0742907100476045</v>
      </c>
      <c r="S63" s="43">
        <v>1.0912155595279733E-2</v>
      </c>
      <c r="T63" s="43">
        <v>4.3055295263197749E-2</v>
      </c>
      <c r="U63" s="66">
        <v>0</v>
      </c>
      <c r="V63" s="66">
        <v>0</v>
      </c>
      <c r="W63" s="66">
        <v>0</v>
      </c>
      <c r="X63" s="43">
        <v>1.0742907100476045</v>
      </c>
      <c r="Y63" s="72">
        <v>0</v>
      </c>
    </row>
    <row r="64" spans="1:25" x14ac:dyDescent="0.3">
      <c r="B64" s="52"/>
    </row>
    <row r="65" spans="1:25" x14ac:dyDescent="0.3">
      <c r="B65" s="52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28.8" x14ac:dyDescent="0.3">
      <c r="A66" s="91" t="s">
        <v>113</v>
      </c>
      <c r="B66" s="52"/>
      <c r="N66" s="91" t="s">
        <v>113</v>
      </c>
      <c r="O66" s="110"/>
      <c r="P66" s="111"/>
      <c r="Q66" s="111"/>
      <c r="R66" s="111"/>
      <c r="S66" s="111"/>
      <c r="T66" s="111"/>
      <c r="U66" s="24"/>
      <c r="V66" s="112"/>
      <c r="W66" s="112"/>
      <c r="X66" s="112"/>
    </row>
    <row r="67" spans="1:25" x14ac:dyDescent="0.3">
      <c r="A67" s="92" t="s">
        <v>11</v>
      </c>
      <c r="B67" s="52"/>
      <c r="C67" s="4">
        <v>961.02921540926297</v>
      </c>
      <c r="D67" s="4">
        <v>1979.4611990117201</v>
      </c>
      <c r="E67" s="4">
        <v>962.65946888839301</v>
      </c>
      <c r="F67" s="4">
        <v>9953.1484946201199</v>
      </c>
      <c r="G67" s="113" t="s">
        <v>84</v>
      </c>
      <c r="H67" s="4">
        <v>67076.372583837205</v>
      </c>
      <c r="I67" s="113" t="s">
        <v>84</v>
      </c>
      <c r="J67" s="4">
        <v>3102.263153763</v>
      </c>
      <c r="K67" s="4">
        <v>5154.5506140559401</v>
      </c>
      <c r="L67" s="4">
        <v>2998.2168328135399</v>
      </c>
      <c r="M67" s="114"/>
      <c r="N67" s="124" t="s">
        <v>11</v>
      </c>
      <c r="P67" s="111">
        <v>1081.1156103174001</v>
      </c>
      <c r="Q67" s="111">
        <v>1030.1916545429799</v>
      </c>
      <c r="R67" s="111">
        <v>3520.1881636313501</v>
      </c>
      <c r="S67" s="113" t="s">
        <v>84</v>
      </c>
      <c r="T67" s="111">
        <v>1664.5145256748399</v>
      </c>
      <c r="V67" s="112"/>
      <c r="W67" s="112"/>
      <c r="X67" s="111">
        <v>3520.1881636313501</v>
      </c>
    </row>
    <row r="68" spans="1:25" x14ac:dyDescent="0.3">
      <c r="A68" s="92" t="s">
        <v>13</v>
      </c>
      <c r="B68" s="52"/>
      <c r="C68" s="8">
        <v>0.18539999814244801</v>
      </c>
      <c r="D68" s="8">
        <v>0.191964996008057</v>
      </c>
      <c r="E68" s="8">
        <v>0.202189713058539</v>
      </c>
      <c r="F68" s="8">
        <v>0.199486930602707</v>
      </c>
      <c r="G68" s="113" t="s">
        <v>84</v>
      </c>
      <c r="H68" s="8">
        <v>9.9461084400762304E-2</v>
      </c>
      <c r="I68" s="113" t="s">
        <v>84</v>
      </c>
      <c r="J68" s="8">
        <v>0.49626125939494697</v>
      </c>
      <c r="K68" s="8">
        <v>0.107950977950974</v>
      </c>
      <c r="L68" s="8">
        <v>0.200281139123302</v>
      </c>
      <c r="M68" s="115"/>
      <c r="N68" s="124" t="s">
        <v>13</v>
      </c>
      <c r="P68" s="111">
        <v>2.4277334186297701E-2</v>
      </c>
      <c r="Q68" s="111">
        <v>6.1666667493704398E-2</v>
      </c>
      <c r="R68" s="111">
        <v>0.143850013884881</v>
      </c>
      <c r="S68" s="113" t="s">
        <v>84</v>
      </c>
      <c r="T68" s="111">
        <v>2.0475900996732199E-2</v>
      </c>
      <c r="V68" s="112"/>
      <c r="W68" s="112"/>
      <c r="X68" s="111">
        <v>0.143850013884881</v>
      </c>
    </row>
    <row r="69" spans="1:25" x14ac:dyDescent="0.3">
      <c r="A69" s="92" t="s">
        <v>15</v>
      </c>
      <c r="B69" s="52"/>
      <c r="C69" s="2">
        <v>18</v>
      </c>
      <c r="D69" s="2">
        <v>18</v>
      </c>
      <c r="E69" s="2">
        <v>18</v>
      </c>
      <c r="F69" s="2">
        <v>18</v>
      </c>
      <c r="G69" s="113" t="s">
        <v>84</v>
      </c>
      <c r="H69" s="2">
        <v>18</v>
      </c>
      <c r="I69" s="113" t="s">
        <v>84</v>
      </c>
      <c r="J69" s="2">
        <v>18</v>
      </c>
      <c r="K69" s="2">
        <v>18</v>
      </c>
      <c r="L69" s="2">
        <v>18</v>
      </c>
      <c r="N69" s="124" t="s">
        <v>15</v>
      </c>
      <c r="P69" s="111">
        <v>5</v>
      </c>
      <c r="Q69" s="111">
        <v>5</v>
      </c>
      <c r="R69" s="111">
        <v>4</v>
      </c>
      <c r="S69" s="113" t="s">
        <v>84</v>
      </c>
      <c r="T69" s="111">
        <v>3</v>
      </c>
      <c r="V69" s="112"/>
      <c r="W69" s="112"/>
      <c r="X69" s="111">
        <v>4</v>
      </c>
    </row>
    <row r="70" spans="1:25" x14ac:dyDescent="0.3">
      <c r="A70" s="92" t="s">
        <v>81</v>
      </c>
      <c r="B70" s="52"/>
      <c r="C70" s="8">
        <v>0.106230240738798</v>
      </c>
      <c r="D70" s="8">
        <v>3.9081797056269699E-2</v>
      </c>
      <c r="E70" s="8">
        <v>2.0466287547081199E-2</v>
      </c>
      <c r="F70" s="8">
        <v>1.1861615209663501E-2</v>
      </c>
      <c r="G70" s="113" t="s">
        <v>84</v>
      </c>
      <c r="H70" s="8">
        <v>3.2544561354053099E-2</v>
      </c>
      <c r="I70" s="113" t="s">
        <v>84</v>
      </c>
      <c r="J70" s="8">
        <v>6.4102026248879895E-2</v>
      </c>
      <c r="K70" s="8">
        <v>0.14720106973464001</v>
      </c>
      <c r="L70" s="8">
        <v>4.0625135337239802E-3</v>
      </c>
      <c r="M70" s="115"/>
      <c r="N70" s="124" t="s">
        <v>81</v>
      </c>
      <c r="P70" s="111">
        <v>3.8042297292774301E-2</v>
      </c>
      <c r="Q70" s="111">
        <v>1.60996760066364E-2</v>
      </c>
      <c r="R70" s="111">
        <v>0.16662757382821</v>
      </c>
      <c r="S70" s="113" t="s">
        <v>84</v>
      </c>
      <c r="T70" s="111">
        <v>2.41802023661364E-2</v>
      </c>
      <c r="V70" s="112"/>
      <c r="W70" s="112"/>
      <c r="X70" s="111">
        <v>0.16662757382821</v>
      </c>
    </row>
    <row r="71" spans="1:25" x14ac:dyDescent="0.3">
      <c r="A71" s="92" t="s">
        <v>79</v>
      </c>
      <c r="B71" s="52"/>
      <c r="C71" s="4">
        <v>93.3609923005871</v>
      </c>
      <c r="D71" s="4">
        <v>26.248085752036701</v>
      </c>
      <c r="E71" s="4">
        <v>16.1246355486563</v>
      </c>
      <c r="F71" s="4">
        <v>161.486737293457</v>
      </c>
      <c r="G71" s="113" t="s">
        <v>84</v>
      </c>
      <c r="H71" s="4">
        <v>79521.248733621105</v>
      </c>
      <c r="I71" s="113" t="s">
        <v>84</v>
      </c>
      <c r="J71" s="4">
        <v>90.311935700038305</v>
      </c>
      <c r="K71" s="4">
        <v>2074.59660377717</v>
      </c>
      <c r="L71" s="4">
        <v>10.420490100515901</v>
      </c>
      <c r="M71" s="114"/>
      <c r="N71" s="124" t="s">
        <v>79</v>
      </c>
      <c r="P71" s="111">
        <v>66.238131734133006</v>
      </c>
      <c r="Q71" s="111">
        <v>58.094605690733999</v>
      </c>
      <c r="R71" s="111">
        <v>3187.10210804601</v>
      </c>
      <c r="S71" s="113" t="s">
        <v>84</v>
      </c>
      <c r="T71" s="111">
        <v>766.54541633546205</v>
      </c>
      <c r="V71" s="112"/>
      <c r="W71" s="112"/>
      <c r="X71" s="111">
        <v>3187.10210804601</v>
      </c>
    </row>
    <row r="72" spans="1:25" x14ac:dyDescent="0.3">
      <c r="A72" s="92" t="s">
        <v>80</v>
      </c>
      <c r="B72" s="52"/>
      <c r="C72" s="8">
        <v>7.3615462218481103E-3</v>
      </c>
      <c r="D72" s="8">
        <v>3.8985372748100398E-3</v>
      </c>
      <c r="E72" s="8">
        <v>1.5196438400278899E-3</v>
      </c>
      <c r="F72" s="8">
        <v>8.3916122089631399E-4</v>
      </c>
      <c r="G72" s="113" t="s">
        <v>84</v>
      </c>
      <c r="H72" s="8">
        <v>1.10382706243108E-3</v>
      </c>
      <c r="I72" s="113" t="s">
        <v>84</v>
      </c>
      <c r="J72" s="8">
        <v>1.33215376138361E-2</v>
      </c>
      <c r="K72" s="8">
        <v>5.7060402356182904E-3</v>
      </c>
      <c r="L72" s="8">
        <v>2.9827408228277799E-4</v>
      </c>
      <c r="M72" s="115"/>
      <c r="N72" s="124" t="s">
        <v>80</v>
      </c>
      <c r="P72" s="111">
        <v>5.69680239041543E-4</v>
      </c>
      <c r="Q72" s="111">
        <v>5.9002752327091902E-4</v>
      </c>
      <c r="R72" s="111">
        <v>1.6130648688023001E-2</v>
      </c>
      <c r="S72" s="113" t="s">
        <v>84</v>
      </c>
      <c r="T72" s="111">
        <v>3.2221382381935601E-4</v>
      </c>
      <c r="X72" s="111">
        <v>1.6130648688023001E-2</v>
      </c>
    </row>
    <row r="73" spans="1:25" x14ac:dyDescent="0.3">
      <c r="B73" s="52"/>
      <c r="V73" s="24"/>
      <c r="W73" s="24"/>
      <c r="X73" s="52"/>
    </row>
    <row r="74" spans="1:25" ht="28.8" x14ac:dyDescent="0.3">
      <c r="A74" s="91" t="s">
        <v>112</v>
      </c>
      <c r="B74" s="52"/>
      <c r="N74" s="91" t="s">
        <v>112</v>
      </c>
      <c r="P74" s="111"/>
      <c r="Q74" s="111"/>
      <c r="R74" s="111"/>
      <c r="S74" s="111"/>
      <c r="T74" s="111"/>
      <c r="V74" s="24"/>
      <c r="W74" s="24"/>
      <c r="X74" s="111"/>
    </row>
    <row r="75" spans="1:25" x14ac:dyDescent="0.3">
      <c r="A75" s="92" t="s">
        <v>11</v>
      </c>
      <c r="B75" s="52"/>
      <c r="C75" s="4">
        <v>1114.0823436964399</v>
      </c>
      <c r="D75" s="4">
        <v>1986.25495516059</v>
      </c>
      <c r="E75" s="4">
        <v>951.32141199992805</v>
      </c>
      <c r="F75" s="4">
        <v>9911.7580475521609</v>
      </c>
      <c r="G75" s="4">
        <v>85212.1944077097</v>
      </c>
      <c r="H75" s="4">
        <v>42939.939133843502</v>
      </c>
      <c r="I75" s="113" t="s">
        <v>84</v>
      </c>
      <c r="J75" s="4">
        <v>3112.5245189234902</v>
      </c>
      <c r="K75" s="4">
        <v>25821.3745590732</v>
      </c>
      <c r="L75" s="4">
        <v>3005.4475041200499</v>
      </c>
      <c r="M75" s="114"/>
      <c r="N75" s="124" t="s">
        <v>11</v>
      </c>
      <c r="P75" s="111">
        <v>1167.57809684223</v>
      </c>
      <c r="Q75" s="111">
        <v>1087.5998731806601</v>
      </c>
      <c r="R75" s="111">
        <v>2647.3719819611401</v>
      </c>
      <c r="S75" s="113" t="s">
        <v>84</v>
      </c>
      <c r="T75" s="111">
        <v>1168.8119567793699</v>
      </c>
      <c r="V75" s="112"/>
      <c r="W75" s="112"/>
      <c r="X75" s="111">
        <v>2647.3719819611401</v>
      </c>
    </row>
    <row r="76" spans="1:25" x14ac:dyDescent="0.3">
      <c r="A76" s="92" t="s">
        <v>13</v>
      </c>
      <c r="B76" s="52"/>
      <c r="C76" s="8">
        <v>0.17432687504042299</v>
      </c>
      <c r="D76" s="8">
        <v>0.19251098726443799</v>
      </c>
      <c r="E76" s="8">
        <v>0.20452862897698401</v>
      </c>
      <c r="F76" s="8">
        <v>0.19991829461263899</v>
      </c>
      <c r="G76" s="8">
        <v>0.20576458140241799</v>
      </c>
      <c r="H76" s="8">
        <v>0.10044178819548399</v>
      </c>
      <c r="I76" s="116" t="s">
        <v>84</v>
      </c>
      <c r="J76" s="8">
        <v>0.50359168979136504</v>
      </c>
      <c r="K76" s="8">
        <v>9.8296122273266895E-2</v>
      </c>
      <c r="L76" s="8">
        <v>0.19986080659042099</v>
      </c>
      <c r="M76" s="115"/>
      <c r="N76" s="124" t="s">
        <v>13</v>
      </c>
      <c r="P76" s="111">
        <v>2.31757239328775E-2</v>
      </c>
      <c r="Q76" s="111">
        <v>6.0862668125613702E-2</v>
      </c>
      <c r="R76" s="111">
        <v>0.16221415717763299</v>
      </c>
      <c r="S76" s="113" t="s">
        <v>84</v>
      </c>
      <c r="T76" s="111">
        <v>2.0936943287745299E-2</v>
      </c>
      <c r="V76" s="112"/>
      <c r="W76" s="112"/>
      <c r="X76" s="111">
        <v>0.16221415717763299</v>
      </c>
    </row>
    <row r="77" spans="1:25" x14ac:dyDescent="0.3">
      <c r="A77" s="92" t="s">
        <v>15</v>
      </c>
      <c r="B77" s="52"/>
      <c r="C77" s="117">
        <v>18</v>
      </c>
      <c r="D77" s="2">
        <v>18</v>
      </c>
      <c r="E77" s="2">
        <v>18</v>
      </c>
      <c r="F77" s="2">
        <v>18</v>
      </c>
      <c r="G77" s="2">
        <v>18</v>
      </c>
      <c r="H77" s="2">
        <v>18</v>
      </c>
      <c r="I77" s="113" t="s">
        <v>84</v>
      </c>
      <c r="J77" s="2">
        <v>18</v>
      </c>
      <c r="K77" s="2">
        <v>18</v>
      </c>
      <c r="L77" s="2">
        <v>18</v>
      </c>
      <c r="N77" s="124" t="s">
        <v>15</v>
      </c>
      <c r="P77" s="111">
        <v>5</v>
      </c>
      <c r="Q77" s="111">
        <v>5</v>
      </c>
      <c r="R77" s="111">
        <v>4</v>
      </c>
      <c r="S77" s="113" t="s">
        <v>84</v>
      </c>
      <c r="T77" s="111">
        <v>3</v>
      </c>
      <c r="V77" s="112"/>
      <c r="W77" s="112"/>
      <c r="X77" s="111">
        <v>4</v>
      </c>
    </row>
    <row r="78" spans="1:25" x14ac:dyDescent="0.3">
      <c r="A78" s="92" t="s">
        <v>81</v>
      </c>
      <c r="B78" s="52"/>
      <c r="C78" s="7">
        <v>0.71071917280386099</v>
      </c>
      <c r="D78" s="7">
        <v>0.610859098362034</v>
      </c>
      <c r="E78" s="7">
        <v>0.288065213693184</v>
      </c>
      <c r="F78" s="7">
        <v>0.113086718127796</v>
      </c>
      <c r="G78" s="7">
        <v>0.45931907094381502</v>
      </c>
      <c r="H78" s="7">
        <v>0.15001435280202399</v>
      </c>
      <c r="I78" s="118" t="s">
        <v>84</v>
      </c>
      <c r="J78" s="7">
        <v>0.61265110958245805</v>
      </c>
      <c r="K78" s="7">
        <v>1.8537489945279699</v>
      </c>
      <c r="L78" s="7">
        <v>4.02080481419348E-2</v>
      </c>
      <c r="M78" s="115"/>
      <c r="N78" s="124" t="s">
        <v>81</v>
      </c>
      <c r="P78" s="111">
        <v>4.5441560658405503E-2</v>
      </c>
      <c r="Q78" s="111">
        <v>0.116557410149299</v>
      </c>
      <c r="R78" s="111">
        <v>1.0381652226440901</v>
      </c>
      <c r="S78" s="113" t="s">
        <v>84</v>
      </c>
      <c r="T78" s="111">
        <v>1.11490125907156E-2</v>
      </c>
      <c r="V78" s="112"/>
      <c r="W78" s="112"/>
      <c r="X78" s="111">
        <v>1.0381652226440901</v>
      </c>
    </row>
    <row r="79" spans="1:25" x14ac:dyDescent="0.3">
      <c r="A79" s="92" t="s">
        <v>79</v>
      </c>
      <c r="B79" s="52"/>
      <c r="C79" s="4">
        <v>115.91329610772399</v>
      </c>
      <c r="D79" s="4">
        <v>24.896743338410101</v>
      </c>
      <c r="E79" s="4">
        <v>13.9289923241057</v>
      </c>
      <c r="F79" s="4">
        <v>124.44886713587201</v>
      </c>
      <c r="G79" s="4">
        <v>84585.424521051493</v>
      </c>
      <c r="H79" s="4">
        <v>29432.592728466199</v>
      </c>
      <c r="I79" s="113" t="s">
        <v>84</v>
      </c>
      <c r="J79" s="4">
        <v>66.344370931418496</v>
      </c>
      <c r="K79" s="4">
        <v>69017.778440751907</v>
      </c>
      <c r="L79" s="4">
        <v>9.3772311843117109</v>
      </c>
      <c r="M79" s="114"/>
      <c r="N79" s="124" t="s">
        <v>79</v>
      </c>
      <c r="P79" s="111">
        <v>42.680780581236398</v>
      </c>
      <c r="Q79" s="111">
        <v>49.7112086483558</v>
      </c>
      <c r="R79" s="111">
        <v>1992.71224435166</v>
      </c>
      <c r="S79" s="113" t="s">
        <v>84</v>
      </c>
      <c r="T79" s="111">
        <v>144.52013384037201</v>
      </c>
      <c r="V79" s="112"/>
      <c r="W79" s="112"/>
      <c r="X79" s="111">
        <v>1992.71224435166</v>
      </c>
    </row>
    <row r="80" spans="1:25" x14ac:dyDescent="0.3">
      <c r="A80" s="92" t="s">
        <v>80</v>
      </c>
      <c r="B80" s="52"/>
      <c r="C80" s="8">
        <v>1.23001399483481E-2</v>
      </c>
      <c r="D80" s="8">
        <v>6.9565242803947399E-3</v>
      </c>
      <c r="E80" s="8">
        <v>2.8558183765625498E-3</v>
      </c>
      <c r="F80" s="8">
        <v>1.28311909529247E-3</v>
      </c>
      <c r="G80" s="8">
        <v>5.4446684053568303E-3</v>
      </c>
      <c r="H80" s="8">
        <v>1.7771402080625301E-3</v>
      </c>
      <c r="I80" s="116" t="s">
        <v>84</v>
      </c>
      <c r="J80" s="8">
        <v>2.0906525801965E-2</v>
      </c>
      <c r="K80" s="8">
        <v>1.1111198454572599E-2</v>
      </c>
      <c r="L80" s="8">
        <v>5.4967125013029999E-4</v>
      </c>
      <c r="M80" s="115"/>
      <c r="N80" s="124" t="s">
        <v>80</v>
      </c>
      <c r="P80" s="111">
        <v>5.6082555795499399E-4</v>
      </c>
      <c r="Q80" s="111">
        <v>7.8375041226436701E-4</v>
      </c>
      <c r="R80" s="111">
        <v>3.8580186724118601E-2</v>
      </c>
      <c r="S80" s="113" t="s">
        <v>84</v>
      </c>
      <c r="T80" s="111">
        <v>2.3044856358550201E-4</v>
      </c>
      <c r="V80" s="112"/>
      <c r="W80" s="112"/>
      <c r="X80" s="111">
        <v>3.8580186724118601E-2</v>
      </c>
    </row>
    <row r="81" spans="1:26" x14ac:dyDescent="0.3">
      <c r="B81" s="52"/>
      <c r="C81" s="117"/>
      <c r="N81" s="104"/>
      <c r="P81" s="24"/>
      <c r="Q81" s="24"/>
      <c r="R81" s="24"/>
      <c r="S81" s="24"/>
      <c r="T81" s="24"/>
      <c r="V81" s="24"/>
      <c r="W81" s="24"/>
      <c r="X81" s="24"/>
    </row>
    <row r="82" spans="1:26" s="24" customFormat="1" ht="28.8" x14ac:dyDescent="0.3">
      <c r="A82" s="103" t="s">
        <v>111</v>
      </c>
      <c r="C82" s="24" t="s">
        <v>86</v>
      </c>
      <c r="N82" s="103" t="s">
        <v>111</v>
      </c>
    </row>
    <row r="83" spans="1:26" s="24" customFormat="1" x14ac:dyDescent="0.3">
      <c r="A83" s="92" t="s">
        <v>13</v>
      </c>
      <c r="C83" s="77">
        <v>0.129623407</v>
      </c>
      <c r="D83" s="77">
        <v>3.7351565000000003E-2</v>
      </c>
      <c r="E83" s="77">
        <v>0.13506153200000001</v>
      </c>
      <c r="F83" s="77">
        <v>0.16052149499999999</v>
      </c>
      <c r="G83" s="77">
        <v>0.19987449099999999</v>
      </c>
      <c r="H83" s="77">
        <v>9.8758720600000002E-2</v>
      </c>
      <c r="I83" s="77">
        <v>4.9650480599999998E-2</v>
      </c>
      <c r="J83" s="77">
        <v>0.19190942</v>
      </c>
      <c r="K83" s="77">
        <v>9.7168639000000001E-2</v>
      </c>
      <c r="L83" s="77">
        <v>0.136684152</v>
      </c>
      <c r="N83" s="92" t="s">
        <v>13</v>
      </c>
      <c r="P83" s="60">
        <v>1.7460737E-2</v>
      </c>
      <c r="Q83" s="60">
        <v>5.3776672999999997E-2</v>
      </c>
      <c r="R83" s="60">
        <v>0.13019773400000001</v>
      </c>
      <c r="S83" s="60">
        <v>3.9777242000000003E-3</v>
      </c>
      <c r="T83" s="60">
        <v>1.9965602499999999E-2</v>
      </c>
      <c r="U83" s="60"/>
      <c r="X83" s="60">
        <v>0.13019773400000001</v>
      </c>
    </row>
    <row r="84" spans="1:26" s="24" customFormat="1" ht="15.6" x14ac:dyDescent="0.3">
      <c r="A84" s="92" t="s">
        <v>18</v>
      </c>
      <c r="C84" s="77">
        <v>7.6166790000000003E-3</v>
      </c>
      <c r="D84" s="77">
        <v>6.0736239999999997E-3</v>
      </c>
      <c r="E84" s="77">
        <v>8.3909380000000006E-3</v>
      </c>
      <c r="F84" s="77">
        <v>5.9367279999999996E-3</v>
      </c>
      <c r="G84" s="77">
        <v>1.970051E-3</v>
      </c>
      <c r="H84" s="77">
        <v>7.1353710000000002E-4</v>
      </c>
      <c r="I84" s="77">
        <v>2.2052470000000001E-4</v>
      </c>
      <c r="J84" s="77">
        <v>2.2710620000000001E-2</v>
      </c>
      <c r="K84" s="77">
        <v>3.6073920000000001E-3</v>
      </c>
      <c r="L84" s="77">
        <v>8.0682740000000003E-3</v>
      </c>
      <c r="N84" s="92" t="s">
        <v>18</v>
      </c>
      <c r="P84" s="60">
        <v>1.578311E-3</v>
      </c>
      <c r="Q84" s="60">
        <v>2.3029389999999999E-3</v>
      </c>
      <c r="R84" s="60">
        <v>9.051824E-3</v>
      </c>
      <c r="S84" s="60">
        <v>4.8361900000000002E-5</v>
      </c>
      <c r="T84" s="60">
        <v>2.9993769999999998E-4</v>
      </c>
      <c r="U84" s="60"/>
      <c r="X84" s="60">
        <v>9.051824E-3</v>
      </c>
    </row>
    <row r="85" spans="1:26" s="24" customFormat="1" ht="15.6" x14ac:dyDescent="0.3">
      <c r="A85" s="92" t="s">
        <v>87</v>
      </c>
      <c r="C85" s="78">
        <v>0.25456558200000001</v>
      </c>
      <c r="D85" s="78">
        <v>0.59328629499999996</v>
      </c>
      <c r="E85" s="78">
        <v>0.26817988199999998</v>
      </c>
      <c r="F85" s="78">
        <v>0.16328928700000001</v>
      </c>
      <c r="G85" s="78">
        <v>4.4038716999999998E-2</v>
      </c>
      <c r="H85" s="78">
        <v>3.2295410300000001E-2</v>
      </c>
      <c r="I85" s="78">
        <v>1.9859459100000001E-2</v>
      </c>
      <c r="J85" s="78">
        <v>0.47034485999999998</v>
      </c>
      <c r="K85" s="78">
        <v>0.16389622500000001</v>
      </c>
      <c r="L85" s="78">
        <v>0.255656895</v>
      </c>
      <c r="N85" s="92" t="s">
        <v>87</v>
      </c>
      <c r="P85" s="60">
        <v>0.233499708</v>
      </c>
      <c r="Q85" s="60">
        <v>0.11268373499999999</v>
      </c>
      <c r="R85" s="60">
        <v>0.168276227</v>
      </c>
      <c r="S85" s="60">
        <v>2.9770344899999999E-2</v>
      </c>
      <c r="T85" s="60">
        <v>3.3576671299999999E-2</v>
      </c>
      <c r="U85" s="60"/>
      <c r="X85" s="60">
        <v>0.168276227</v>
      </c>
    </row>
    <row r="86" spans="1:26" s="24" customFormat="1" x14ac:dyDescent="0.3">
      <c r="A86" s="104"/>
      <c r="C86" s="77"/>
      <c r="D86" s="77"/>
      <c r="E86" s="77"/>
      <c r="F86" s="77"/>
      <c r="G86" s="77"/>
      <c r="H86" s="77"/>
      <c r="I86" s="77"/>
      <c r="J86" s="77"/>
      <c r="K86" s="77"/>
      <c r="L86" s="77"/>
      <c r="N86" s="104"/>
    </row>
    <row r="87" spans="1:26" s="126" customFormat="1" ht="28.8" x14ac:dyDescent="0.3">
      <c r="A87" s="91" t="s">
        <v>110</v>
      </c>
      <c r="B87" s="125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24"/>
      <c r="N87" s="91" t="s">
        <v>110</v>
      </c>
      <c r="O87" s="125"/>
      <c r="V87" s="24"/>
      <c r="W87" s="24"/>
    </row>
    <row r="88" spans="1:26" x14ac:dyDescent="0.3">
      <c r="A88" s="92" t="s">
        <v>13</v>
      </c>
      <c r="B88" s="52"/>
      <c r="C88" s="77">
        <v>0.108194927</v>
      </c>
      <c r="D88" s="77">
        <v>3.3409531999999999E-2</v>
      </c>
      <c r="E88" s="77">
        <v>0.109306467</v>
      </c>
      <c r="F88" s="77">
        <v>0.13670464399999999</v>
      </c>
      <c r="G88" s="77">
        <v>0.20069339899999999</v>
      </c>
      <c r="H88" s="77">
        <v>9.8042503500000003E-2</v>
      </c>
      <c r="I88" s="77">
        <v>4.9748017700000001E-2</v>
      </c>
      <c r="J88" s="77">
        <v>0.15744104</v>
      </c>
      <c r="K88" s="77">
        <v>9.4517286000000006E-2</v>
      </c>
      <c r="L88" s="77">
        <v>0.110958424</v>
      </c>
      <c r="M88" s="24"/>
      <c r="N88" s="92" t="s">
        <v>13</v>
      </c>
      <c r="P88" s="60">
        <v>1.4628603E-2</v>
      </c>
      <c r="Q88" s="60">
        <v>4.8370459999999997E-2</v>
      </c>
      <c r="R88" s="60">
        <v>0.12588556200000001</v>
      </c>
      <c r="S88" s="112">
        <v>4.0342989999999999E-3</v>
      </c>
      <c r="T88" s="60">
        <v>1.9313807999999998E-2</v>
      </c>
      <c r="U88" s="60"/>
      <c r="V88" s="24"/>
      <c r="W88" s="24"/>
      <c r="X88" s="60">
        <v>0.12588556200000001</v>
      </c>
    </row>
    <row r="89" spans="1:26" ht="15.6" x14ac:dyDescent="0.3">
      <c r="A89" s="92" t="s">
        <v>18</v>
      </c>
      <c r="B89" s="52"/>
      <c r="C89" s="77">
        <v>4.5182549999999997E-3</v>
      </c>
      <c r="D89" s="77">
        <v>4.2462330000000003E-3</v>
      </c>
      <c r="E89" s="77">
        <v>5.2028839999999996E-3</v>
      </c>
      <c r="F89" s="77">
        <v>3.9208189999999999E-3</v>
      </c>
      <c r="G89" s="77">
        <v>1.629644E-3</v>
      </c>
      <c r="H89" s="77">
        <v>5.4705230000000001E-4</v>
      </c>
      <c r="I89" s="77">
        <v>2.3655489999999999E-4</v>
      </c>
      <c r="J89" s="77">
        <v>1.411272E-2</v>
      </c>
      <c r="K89" s="77">
        <v>3.213207E-3</v>
      </c>
      <c r="L89" s="77">
        <v>4.9299670000000004E-3</v>
      </c>
      <c r="M89" s="24"/>
      <c r="N89" s="92" t="s">
        <v>18</v>
      </c>
      <c r="P89" s="60">
        <v>7.9922809999999995E-4</v>
      </c>
      <c r="Q89" s="60">
        <v>1.31981E-3</v>
      </c>
      <c r="R89" s="60">
        <v>8.2261369999999997E-3</v>
      </c>
      <c r="S89" s="112">
        <v>2.9258160000000001E-5</v>
      </c>
      <c r="T89" s="60">
        <v>2.3298669999999999E-4</v>
      </c>
      <c r="U89" s="60"/>
      <c r="V89" s="24"/>
      <c r="W89" s="24"/>
      <c r="X89" s="60">
        <v>8.2261369999999997E-3</v>
      </c>
    </row>
    <row r="90" spans="1:26" ht="15.6" x14ac:dyDescent="0.3">
      <c r="A90" s="92" t="s">
        <v>87</v>
      </c>
      <c r="B90" s="52"/>
      <c r="C90" s="78">
        <v>1.2729536299999999</v>
      </c>
      <c r="D90" s="78">
        <v>7.1778926780000001</v>
      </c>
      <c r="E90" s="78">
        <v>2.931676435</v>
      </c>
      <c r="F90" s="78">
        <v>1.546488605</v>
      </c>
      <c r="G90" s="78">
        <v>0.45912892399999999</v>
      </c>
      <c r="H90" s="78">
        <v>0.15412415839999999</v>
      </c>
      <c r="I90" s="78">
        <v>1.3329193E-2</v>
      </c>
      <c r="J90" s="78">
        <v>3.9760575399999998</v>
      </c>
      <c r="K90" s="78">
        <v>1.8105502099999999</v>
      </c>
      <c r="L90" s="78">
        <v>1.9445268950000001</v>
      </c>
      <c r="M90" s="24"/>
      <c r="N90" s="92" t="s">
        <v>87</v>
      </c>
      <c r="P90" s="60">
        <v>0.35020419879999998</v>
      </c>
      <c r="Q90" s="60">
        <v>0.86746760000000001</v>
      </c>
      <c r="R90" s="60">
        <v>1.0742907100000001</v>
      </c>
      <c r="S90" s="112">
        <v>1.0912160000000001E-2</v>
      </c>
      <c r="T90" s="60">
        <v>4.3055295299999997E-2</v>
      </c>
      <c r="U90" s="60"/>
      <c r="V90" s="24"/>
      <c r="W90" s="24"/>
      <c r="X90" s="60">
        <v>1.0742907100000001</v>
      </c>
    </row>
    <row r="91" spans="1:26" s="24" customFormat="1" x14ac:dyDescent="0.3">
      <c r="A91" s="104"/>
      <c r="N91" s="104"/>
    </row>
    <row r="92" spans="1:26" ht="28.8" x14ac:dyDescent="0.3">
      <c r="A92" s="91" t="s">
        <v>85</v>
      </c>
      <c r="B92" s="52"/>
      <c r="C92" s="6"/>
      <c r="D92" s="6"/>
      <c r="E92" s="6"/>
      <c r="F92" s="6"/>
      <c r="G92" s="6"/>
      <c r="H92" s="6"/>
      <c r="I92" s="6"/>
      <c r="J92" s="6"/>
      <c r="K92" s="6"/>
      <c r="L92" s="6"/>
      <c r="M92" s="119"/>
      <c r="N92" s="91" t="s">
        <v>85</v>
      </c>
      <c r="X92" s="52"/>
    </row>
    <row r="93" spans="1:26" x14ac:dyDescent="0.3">
      <c r="A93" s="92" t="s">
        <v>11</v>
      </c>
      <c r="B93" s="52"/>
      <c r="C93" s="120">
        <f t="shared" ref="C93:F94" si="0">C34/C67</f>
        <v>1.0000004401219025</v>
      </c>
      <c r="D93" s="120">
        <f t="shared" si="0"/>
        <v>0.99999998297574699</v>
      </c>
      <c r="E93" s="120">
        <f t="shared" si="0"/>
        <v>1.0000000404012903</v>
      </c>
      <c r="F93" s="120">
        <f t="shared" si="0"/>
        <v>0.9999999275821424</v>
      </c>
      <c r="G93" s="120" t="e">
        <f>NA()</f>
        <v>#N/A</v>
      </c>
      <c r="H93" s="120">
        <f>H34/H67</f>
        <v>0.9998449273782799</v>
      </c>
      <c r="I93" s="120" t="e">
        <f>NA()</f>
        <v>#N/A</v>
      </c>
      <c r="J93" s="120">
        <f t="shared" ref="J93:L94" si="1">J34/J67</f>
        <v>0.99999999651515226</v>
      </c>
      <c r="K93" s="120">
        <f t="shared" si="1"/>
        <v>1.0000100443780657</v>
      </c>
      <c r="L93" s="120">
        <f t="shared" si="1"/>
        <v>0.99999994565242423</v>
      </c>
      <c r="M93" s="121"/>
      <c r="N93" s="92" t="s">
        <v>11</v>
      </c>
      <c r="P93" s="117">
        <f t="shared" ref="P93:R94" si="2">P34/P67</f>
        <v>1.0000012620342102</v>
      </c>
      <c r="Q93" s="117">
        <f t="shared" si="2"/>
        <v>0.99999945778179899</v>
      </c>
      <c r="R93" s="117">
        <f t="shared" si="2"/>
        <v>1.0000228647705993</v>
      </c>
      <c r="S93" s="122"/>
      <c r="T93" s="117">
        <f>T34/T67</f>
        <v>0.99993414443758344</v>
      </c>
      <c r="U93" s="117"/>
      <c r="V93" s="117"/>
      <c r="W93" s="117"/>
      <c r="X93" s="117">
        <f>X34/X67</f>
        <v>1.0000118459580685</v>
      </c>
      <c r="Y93" s="117"/>
      <c r="Z93" s="117"/>
    </row>
    <row r="94" spans="1:26" x14ac:dyDescent="0.3">
      <c r="A94" s="92" t="s">
        <v>13</v>
      </c>
      <c r="B94" s="52"/>
      <c r="C94" s="120">
        <f t="shared" si="0"/>
        <v>0.99999985189664986</v>
      </c>
      <c r="D94" s="120">
        <f t="shared" si="0"/>
        <v>1.0000000283604518</v>
      </c>
      <c r="E94" s="120">
        <f t="shared" si="0"/>
        <v>0.99999998301070869</v>
      </c>
      <c r="F94" s="120">
        <f t="shared" si="0"/>
        <v>1.000000012509928</v>
      </c>
      <c r="G94" s="120" t="e">
        <f>NA()</f>
        <v>#N/A</v>
      </c>
      <c r="H94" s="120">
        <f>H35/H68</f>
        <v>1.0000010782218316</v>
      </c>
      <c r="I94" s="120" t="e">
        <f>NA()</f>
        <v>#N/A</v>
      </c>
      <c r="J94" s="120">
        <f t="shared" si="1"/>
        <v>1.000000004332916</v>
      </c>
      <c r="K94" s="120">
        <f t="shared" si="1"/>
        <v>0.99999895533340488</v>
      </c>
      <c r="L94" s="120">
        <f t="shared" si="1"/>
        <v>1.000000016903337</v>
      </c>
      <c r="M94" s="121"/>
      <c r="N94" s="92" t="s">
        <v>13</v>
      </c>
      <c r="P94" s="117">
        <f t="shared" si="2"/>
        <v>0.99999991197777816</v>
      </c>
      <c r="Q94" s="117">
        <f t="shared" si="2"/>
        <v>1.0000000690576987</v>
      </c>
      <c r="R94" s="117">
        <f t="shared" si="2"/>
        <v>0.99999792118525554</v>
      </c>
      <c r="S94" s="122"/>
      <c r="T94" s="117">
        <f>T35/T68</f>
        <v>1.0000016831744325</v>
      </c>
      <c r="U94" s="117"/>
      <c r="V94" s="117"/>
      <c r="W94" s="117"/>
      <c r="X94" s="117">
        <f>X35/X68</f>
        <v>0.99999895574828335</v>
      </c>
      <c r="Y94" s="117"/>
      <c r="Z94" s="117"/>
    </row>
    <row r="95" spans="1:26" x14ac:dyDescent="0.3">
      <c r="A95" s="92" t="s">
        <v>15</v>
      </c>
      <c r="B95" s="52"/>
      <c r="C95" s="120">
        <f t="shared" ref="C95:F96" si="3">C38/C69</f>
        <v>1</v>
      </c>
      <c r="D95" s="120">
        <f t="shared" si="3"/>
        <v>1</v>
      </c>
      <c r="E95" s="120">
        <f t="shared" si="3"/>
        <v>1</v>
      </c>
      <c r="F95" s="120">
        <f t="shared" si="3"/>
        <v>1</v>
      </c>
      <c r="G95" s="120" t="e">
        <f>NA()</f>
        <v>#N/A</v>
      </c>
      <c r="H95" s="120">
        <f>H38/H69</f>
        <v>1</v>
      </c>
      <c r="I95" s="120" t="e">
        <f>NA()</f>
        <v>#N/A</v>
      </c>
      <c r="J95" s="120">
        <f t="shared" ref="J95:L96" si="4">J38/J69</f>
        <v>1</v>
      </c>
      <c r="K95" s="120">
        <f t="shared" si="4"/>
        <v>1</v>
      </c>
      <c r="L95" s="120">
        <f t="shared" si="4"/>
        <v>1</v>
      </c>
      <c r="M95" s="121"/>
      <c r="N95" s="92" t="s">
        <v>15</v>
      </c>
      <c r="P95" s="117">
        <f t="shared" ref="P95:R96" si="5">P38/P69</f>
        <v>1</v>
      </c>
      <c r="Q95" s="117">
        <f t="shared" si="5"/>
        <v>1</v>
      </c>
      <c r="R95" s="117">
        <f t="shared" si="5"/>
        <v>1</v>
      </c>
      <c r="S95" s="122"/>
      <c r="T95" s="117">
        <f>T38/T69</f>
        <v>1</v>
      </c>
      <c r="U95" s="117"/>
      <c r="V95" s="117"/>
      <c r="W95" s="117"/>
      <c r="X95" s="117">
        <f>X38/X69</f>
        <v>1</v>
      </c>
      <c r="Y95" s="117"/>
      <c r="Z95" s="117"/>
    </row>
    <row r="96" spans="1:26" x14ac:dyDescent="0.3">
      <c r="A96" s="92" t="s">
        <v>81</v>
      </c>
      <c r="B96" s="52"/>
      <c r="C96" s="120">
        <f t="shared" si="3"/>
        <v>0.99999999999955702</v>
      </c>
      <c r="D96" s="120">
        <f t="shared" si="3"/>
        <v>0.99999999999996658</v>
      </c>
      <c r="E96" s="120">
        <f t="shared" si="3"/>
        <v>1.0000000000001081</v>
      </c>
      <c r="F96" s="120">
        <f t="shared" si="3"/>
        <v>0.99999999999987033</v>
      </c>
      <c r="G96" s="120" t="e">
        <f>NA()</f>
        <v>#N/A</v>
      </c>
      <c r="H96" s="120">
        <f>H39/H70</f>
        <v>0.99999999952317697</v>
      </c>
      <c r="I96" s="120" t="e">
        <f>NA()</f>
        <v>#N/A</v>
      </c>
      <c r="J96" s="120">
        <f t="shared" si="4"/>
        <v>1.0000000000000004</v>
      </c>
      <c r="K96" s="120">
        <f t="shared" si="4"/>
        <v>0.99999999998300326</v>
      </c>
      <c r="L96" s="120">
        <f t="shared" si="4"/>
        <v>1.0000000000071969</v>
      </c>
      <c r="M96" s="121"/>
      <c r="N96" s="92" t="s">
        <v>81</v>
      </c>
      <c r="P96" s="117">
        <f t="shared" si="5"/>
        <v>1.0000000000610596</v>
      </c>
      <c r="Q96" s="117">
        <f t="shared" si="5"/>
        <v>1.0000000000106259</v>
      </c>
      <c r="R96" s="117">
        <f t="shared" si="5"/>
        <v>0.99999999995874267</v>
      </c>
      <c r="S96" s="122"/>
      <c r="T96" s="117">
        <f>T39/T70</f>
        <v>1.0000000038596395</v>
      </c>
      <c r="U96" s="117"/>
      <c r="V96" s="117"/>
      <c r="W96" s="117"/>
      <c r="X96" s="117">
        <f>X39/X70</f>
        <v>0.99999999995948674</v>
      </c>
      <c r="Y96" s="117"/>
      <c r="Z96" s="117"/>
    </row>
    <row r="97" spans="1:26" x14ac:dyDescent="0.3">
      <c r="A97" s="92" t="s">
        <v>79</v>
      </c>
      <c r="B97" s="52"/>
      <c r="C97" s="120">
        <f t="shared" ref="C97:F98" si="6">C36/C71</f>
        <v>1.0000008358104151</v>
      </c>
      <c r="D97" s="120">
        <f t="shared" si="6"/>
        <v>0.99999997965052834</v>
      </c>
      <c r="E97" s="120">
        <f t="shared" si="6"/>
        <v>1.0000000879459958</v>
      </c>
      <c r="F97" s="120">
        <f t="shared" si="6"/>
        <v>0.9999997815761793</v>
      </c>
      <c r="G97" s="120" t="e">
        <f>NA()</f>
        <v>#N/A</v>
      </c>
      <c r="H97" s="120">
        <f>H36/H71</f>
        <v>0.99968034905393177</v>
      </c>
      <c r="I97" s="120" t="e">
        <f>NA()</f>
        <v>#N/A</v>
      </c>
      <c r="J97" s="120">
        <f t="shared" ref="J97:L98" si="7">J36/J71</f>
        <v>1.0000000019159017</v>
      </c>
      <c r="K97" s="120">
        <f t="shared" si="7"/>
        <v>1.0000201041313885</v>
      </c>
      <c r="L97" s="120">
        <f t="shared" si="7"/>
        <v>0.9999999221929855</v>
      </c>
      <c r="M97" s="121"/>
      <c r="N97" s="92" t="s">
        <v>79</v>
      </c>
      <c r="P97" s="117">
        <f t="shared" ref="P97:R98" si="8">P36/P71</f>
        <v>1.0000021533997419</v>
      </c>
      <c r="Q97" s="117">
        <f t="shared" si="8"/>
        <v>0.99999914702754156</v>
      </c>
      <c r="R97" s="117">
        <f t="shared" si="8"/>
        <v>1.0000475518687131</v>
      </c>
      <c r="S97" s="122"/>
      <c r="T97" s="117">
        <f>T36/T71</f>
        <v>0.99986344037976937</v>
      </c>
      <c r="U97" s="117"/>
      <c r="V97" s="117"/>
      <c r="W97" s="117"/>
      <c r="X97" s="117">
        <f>X36/X71</f>
        <v>1.0000249165715063</v>
      </c>
      <c r="Y97" s="117"/>
      <c r="Z97" s="117"/>
    </row>
    <row r="98" spans="1:26" x14ac:dyDescent="0.3">
      <c r="A98" s="92" t="s">
        <v>80</v>
      </c>
      <c r="B98" s="52"/>
      <c r="C98" s="120">
        <f t="shared" si="6"/>
        <v>0.99999987693308867</v>
      </c>
      <c r="D98" s="120">
        <f t="shared" si="6"/>
        <v>1.0000000220525005</v>
      </c>
      <c r="E98" s="120">
        <f t="shared" si="6"/>
        <v>1.0000000065500714</v>
      </c>
      <c r="F98" s="120">
        <f t="shared" si="6"/>
        <v>0.99999988079212832</v>
      </c>
      <c r="G98" s="120" t="e">
        <f>NA()</f>
        <v>#N/A</v>
      </c>
      <c r="H98" s="120">
        <f>H37/H72</f>
        <v>0.99999166948502993</v>
      </c>
      <c r="I98" s="120" t="e">
        <f>NA()</f>
        <v>#N/A</v>
      </c>
      <c r="J98" s="120">
        <f t="shared" si="7"/>
        <v>1.000000012915655</v>
      </c>
      <c r="K98" s="120">
        <f t="shared" si="7"/>
        <v>0.99999898696365241</v>
      </c>
      <c r="L98" s="120">
        <f t="shared" si="7"/>
        <v>1.0000000187804314</v>
      </c>
      <c r="M98" s="121"/>
      <c r="N98" s="92" t="s">
        <v>80</v>
      </c>
      <c r="P98" s="117">
        <f t="shared" si="8"/>
        <v>0.99999983351575339</v>
      </c>
      <c r="Q98" s="117">
        <f t="shared" si="8"/>
        <v>1.0000003799976649</v>
      </c>
      <c r="R98" s="117">
        <f t="shared" si="8"/>
        <v>0.99999927024092183</v>
      </c>
      <c r="S98" s="122"/>
      <c r="T98" s="117">
        <f>T37/T72</f>
        <v>0.999995729331695</v>
      </c>
      <c r="U98" s="117"/>
      <c r="V98" s="117"/>
      <c r="W98" s="117"/>
      <c r="X98" s="117">
        <f>X37/X72</f>
        <v>0.99999996100851118</v>
      </c>
      <c r="Y98" s="117"/>
      <c r="Z98" s="117"/>
    </row>
    <row r="99" spans="1:26" x14ac:dyDescent="0.3">
      <c r="B99" s="52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1"/>
      <c r="P99" s="122"/>
      <c r="Q99" s="122"/>
      <c r="R99" s="122"/>
      <c r="S99" s="122"/>
      <c r="T99" s="122"/>
      <c r="U99" s="122"/>
      <c r="V99" s="122"/>
      <c r="W99" s="122"/>
      <c r="X99" s="122"/>
      <c r="Y99" s="117"/>
      <c r="Z99" s="117"/>
    </row>
    <row r="100" spans="1:26" ht="28.8" x14ac:dyDescent="0.3">
      <c r="A100" s="91" t="s">
        <v>107</v>
      </c>
      <c r="B100" s="123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1"/>
      <c r="N100" s="91" t="s">
        <v>107</v>
      </c>
      <c r="O100" s="123"/>
      <c r="P100" s="122"/>
      <c r="Q100" s="122"/>
      <c r="R100" s="122"/>
      <c r="S100" s="122"/>
      <c r="T100" s="122"/>
      <c r="U100" s="122"/>
      <c r="V100" s="122"/>
      <c r="W100" s="122"/>
      <c r="X100" s="122"/>
      <c r="Y100" s="117"/>
      <c r="Z100" s="117"/>
    </row>
    <row r="101" spans="1:26" x14ac:dyDescent="0.3">
      <c r="A101" s="92" t="s">
        <v>11</v>
      </c>
      <c r="B101" s="52"/>
      <c r="C101" s="120">
        <f t="shared" ref="C101:H102" si="9">C75/C53</f>
        <v>1.0000018316960486</v>
      </c>
      <c r="D101" s="120">
        <f t="shared" si="9"/>
        <v>0.99999987703386095</v>
      </c>
      <c r="E101" s="120">
        <f t="shared" si="9"/>
        <v>0.99999990200750111</v>
      </c>
      <c r="F101" s="120">
        <f t="shared" si="9"/>
        <v>1.0000000075854283</v>
      </c>
      <c r="G101" s="120">
        <f t="shared" si="9"/>
        <v>1.0000898030398817</v>
      </c>
      <c r="H101" s="120">
        <f t="shared" si="9"/>
        <v>1.0007178078090258</v>
      </c>
      <c r="I101" s="120" t="e">
        <f>NA()</f>
        <v>#N/A</v>
      </c>
      <c r="J101" s="120">
        <f t="shared" ref="J101:L102" si="10">J75/J53</f>
        <v>1.0000000591259925</v>
      </c>
      <c r="K101" s="120">
        <f t="shared" si="10"/>
        <v>0.99990972167496739</v>
      </c>
      <c r="L101" s="120">
        <f t="shared" si="10"/>
        <v>0.99999999869085721</v>
      </c>
      <c r="M101" s="121"/>
      <c r="N101" s="92" t="s">
        <v>11</v>
      </c>
      <c r="P101" s="117">
        <f t="shared" ref="P101:R102" si="11">P75/P53</f>
        <v>1.000000069243639</v>
      </c>
      <c r="Q101" s="117">
        <f t="shared" si="11"/>
        <v>1.0000005211086707</v>
      </c>
      <c r="R101" s="117">
        <f t="shared" si="11"/>
        <v>1.0000037858284201</v>
      </c>
      <c r="S101" s="122"/>
      <c r="T101" s="117">
        <f>T75/T53</f>
        <v>1.0000997707187271</v>
      </c>
      <c r="U101" s="117"/>
      <c r="V101" s="117"/>
      <c r="W101" s="117"/>
      <c r="X101" s="117">
        <f>X75/X53</f>
        <v>1.0000043712510642</v>
      </c>
      <c r="Y101" s="117"/>
      <c r="Z101" s="117"/>
    </row>
    <row r="102" spans="1:26" x14ac:dyDescent="0.3">
      <c r="A102" s="92" t="s">
        <v>13</v>
      </c>
      <c r="B102" s="52"/>
      <c r="C102" s="120">
        <f t="shared" si="9"/>
        <v>0.9999987928398868</v>
      </c>
      <c r="D102" s="120">
        <f t="shared" si="9"/>
        <v>1.0000005177479321</v>
      </c>
      <c r="E102" s="120">
        <f t="shared" si="9"/>
        <v>1.0000000630688941</v>
      </c>
      <c r="F102" s="120">
        <f t="shared" si="9"/>
        <v>0.99999999921111604</v>
      </c>
      <c r="G102" s="120">
        <f t="shared" si="9"/>
        <v>0.99999772254238961</v>
      </c>
      <c r="H102" s="120">
        <f t="shared" si="9"/>
        <v>0.99998237684288149</v>
      </c>
      <c r="I102" s="120" t="e">
        <f>NA()</f>
        <v>#N/A</v>
      </c>
      <c r="J102" s="120">
        <f t="shared" si="10"/>
        <v>0.9999998608858639</v>
      </c>
      <c r="K102" s="120">
        <f t="shared" si="10"/>
        <v>1.0000036034937561</v>
      </c>
      <c r="L102" s="120">
        <f t="shared" si="10"/>
        <v>1.0000000012523349</v>
      </c>
      <c r="M102" s="121"/>
      <c r="N102" s="92" t="s">
        <v>13</v>
      </c>
      <c r="P102" s="117">
        <f t="shared" si="11"/>
        <v>0.9999999570615864</v>
      </c>
      <c r="Q102" s="117">
        <f t="shared" si="11"/>
        <v>0.99999985412960735</v>
      </c>
      <c r="R102" s="117">
        <f t="shared" si="11"/>
        <v>0.99999883951632051</v>
      </c>
      <c r="S102" s="122"/>
      <c r="T102" s="117">
        <f>T76/T54</f>
        <v>0.99999154403157253</v>
      </c>
      <c r="U102" s="117"/>
      <c r="V102" s="117"/>
      <c r="W102" s="117"/>
      <c r="X102" s="117">
        <f>X76/X54</f>
        <v>0.99999866527232839</v>
      </c>
      <c r="Y102" s="117"/>
      <c r="Z102" s="117"/>
    </row>
    <row r="103" spans="1:26" x14ac:dyDescent="0.3">
      <c r="A103" s="92" t="s">
        <v>15</v>
      </c>
      <c r="B103" s="52"/>
      <c r="C103" s="120">
        <f t="shared" ref="C103:H104" si="12">C77/C57</f>
        <v>1</v>
      </c>
      <c r="D103" s="120">
        <f t="shared" si="12"/>
        <v>1</v>
      </c>
      <c r="E103" s="120">
        <f t="shared" si="12"/>
        <v>1</v>
      </c>
      <c r="F103" s="120">
        <f t="shared" si="12"/>
        <v>1</v>
      </c>
      <c r="G103" s="120">
        <f t="shared" si="12"/>
        <v>1</v>
      </c>
      <c r="H103" s="120">
        <f t="shared" si="12"/>
        <v>1</v>
      </c>
      <c r="I103" s="120" t="e">
        <f>NA()</f>
        <v>#N/A</v>
      </c>
      <c r="J103" s="120">
        <f t="shared" ref="J103:L104" si="13">J77/J57</f>
        <v>1</v>
      </c>
      <c r="K103" s="120">
        <f t="shared" si="13"/>
        <v>1</v>
      </c>
      <c r="L103" s="120">
        <f t="shared" si="13"/>
        <v>1</v>
      </c>
      <c r="M103" s="121"/>
      <c r="N103" s="92" t="s">
        <v>15</v>
      </c>
      <c r="P103" s="117">
        <f t="shared" ref="P103:R104" si="14">P77/P57</f>
        <v>1</v>
      </c>
      <c r="Q103" s="117">
        <f t="shared" si="14"/>
        <v>1</v>
      </c>
      <c r="R103" s="117">
        <f t="shared" si="14"/>
        <v>1</v>
      </c>
      <c r="S103" s="122"/>
      <c r="T103" s="117">
        <f>T77/T57</f>
        <v>1</v>
      </c>
      <c r="U103" s="117"/>
      <c r="V103" s="117"/>
      <c r="W103" s="117"/>
      <c r="X103" s="117">
        <f>X77/X57</f>
        <v>1</v>
      </c>
      <c r="Y103" s="117"/>
      <c r="Z103" s="117"/>
    </row>
    <row r="104" spans="1:26" x14ac:dyDescent="0.3">
      <c r="A104" s="92" t="s">
        <v>81</v>
      </c>
      <c r="B104" s="52"/>
      <c r="C104" s="120">
        <f t="shared" si="12"/>
        <v>1.0000000000086275</v>
      </c>
      <c r="D104" s="120">
        <f t="shared" si="12"/>
        <v>1.0000000000061766</v>
      </c>
      <c r="E104" s="120">
        <f t="shared" si="12"/>
        <v>1.0000000000013249</v>
      </c>
      <c r="F104" s="120">
        <f t="shared" si="12"/>
        <v>0.99999999999997891</v>
      </c>
      <c r="G104" s="120">
        <f t="shared" si="12"/>
        <v>0.99999999977660226</v>
      </c>
      <c r="H104" s="120">
        <f t="shared" si="12"/>
        <v>0.9999999696926114</v>
      </c>
      <c r="I104" s="120" t="e">
        <f>NA()</f>
        <v>#N/A</v>
      </c>
      <c r="J104" s="120">
        <f t="shared" si="13"/>
        <v>1.0000000000003546</v>
      </c>
      <c r="K104" s="120">
        <f t="shared" si="13"/>
        <v>1.0000000000015969</v>
      </c>
      <c r="L104" s="120">
        <f t="shared" si="13"/>
        <v>1.0000000000000009</v>
      </c>
      <c r="M104" s="121"/>
      <c r="N104" s="92" t="s">
        <v>81</v>
      </c>
      <c r="P104" s="117">
        <f t="shared" si="14"/>
        <v>0.99999999999951905</v>
      </c>
      <c r="Q104" s="117">
        <f t="shared" si="14"/>
        <v>1.0000000000135132</v>
      </c>
      <c r="R104" s="117">
        <f t="shared" si="14"/>
        <v>1.0000000000041434</v>
      </c>
      <c r="S104" s="122"/>
      <c r="T104" s="117">
        <f>T78/T58</f>
        <v>0.99999989184533378</v>
      </c>
      <c r="U104" s="117"/>
      <c r="V104" s="117"/>
      <c r="W104" s="117"/>
      <c r="X104" s="117">
        <f>X78/X58</f>
        <v>1.0000000000041209</v>
      </c>
      <c r="Y104" s="117"/>
      <c r="Z104" s="117"/>
    </row>
    <row r="105" spans="1:26" x14ac:dyDescent="0.3">
      <c r="A105" s="92" t="s">
        <v>79</v>
      </c>
      <c r="B105" s="52"/>
      <c r="C105" s="120">
        <f t="shared" ref="C105:H106" si="15">C79/C55</f>
        <v>1.0000052177961458</v>
      </c>
      <c r="D105" s="120">
        <f t="shared" si="15"/>
        <v>0.99999974578355</v>
      </c>
      <c r="E105" s="120">
        <f t="shared" si="15"/>
        <v>0.99999975002278318</v>
      </c>
      <c r="F105" s="120">
        <f t="shared" si="15"/>
        <v>1.0000000515646505</v>
      </c>
      <c r="G105" s="120">
        <f t="shared" si="15"/>
        <v>1.0001832834878126</v>
      </c>
      <c r="H105" s="120">
        <f t="shared" si="15"/>
        <v>1.0014615562769398</v>
      </c>
      <c r="I105" s="120" t="e">
        <f>NA()</f>
        <v>#N/A</v>
      </c>
      <c r="J105" s="120">
        <f t="shared" ref="J105:L106" si="16">J79/J55</f>
        <v>1.000000169539057</v>
      </c>
      <c r="K105" s="120">
        <f t="shared" si="16"/>
        <v>0.99981502946382661</v>
      </c>
      <c r="L105" s="120">
        <f t="shared" si="16"/>
        <v>0.9999999861693758</v>
      </c>
      <c r="M105" s="121"/>
      <c r="N105" s="92" t="s">
        <v>79</v>
      </c>
      <c r="P105" s="117">
        <f t="shared" ref="P105:R106" si="17">P79/P55</f>
        <v>1.0000001971779615</v>
      </c>
      <c r="Q105" s="117">
        <f t="shared" si="17"/>
        <v>1.0000013232878575</v>
      </c>
      <c r="R105" s="117">
        <f t="shared" si="17"/>
        <v>1.0000093789126283</v>
      </c>
      <c r="S105" s="122"/>
      <c r="T105" s="117">
        <f>T79/T55</f>
        <v>1.0002136998965503</v>
      </c>
      <c r="U105" s="117"/>
      <c r="V105" s="117"/>
      <c r="W105" s="117"/>
      <c r="X105" s="117">
        <f>X79/X55</f>
        <v>1.0000108207673519</v>
      </c>
      <c r="Y105" s="117"/>
      <c r="Z105" s="117"/>
    </row>
    <row r="106" spans="1:26" x14ac:dyDescent="0.3">
      <c r="A106" s="92" t="s">
        <v>80</v>
      </c>
      <c r="B106" s="52"/>
      <c r="C106" s="120">
        <f t="shared" si="15"/>
        <v>0.9999988572005537</v>
      </c>
      <c r="D106" s="120">
        <f t="shared" si="15"/>
        <v>1.000000741630382</v>
      </c>
      <c r="E106" s="120">
        <f t="shared" si="15"/>
        <v>1.0000000702863119</v>
      </c>
      <c r="F106" s="120">
        <f t="shared" si="15"/>
        <v>1.0000000063733085</v>
      </c>
      <c r="G106" s="120">
        <f t="shared" si="15"/>
        <v>0.99999970632826463</v>
      </c>
      <c r="H106" s="120">
        <f t="shared" si="15"/>
        <v>0.99998212018283739</v>
      </c>
      <c r="I106" s="120" t="e">
        <f>NA()</f>
        <v>#N/A</v>
      </c>
      <c r="J106" s="120">
        <f t="shared" si="16"/>
        <v>0.99999984352848015</v>
      </c>
      <c r="K106" s="120">
        <f t="shared" si="16"/>
        <v>1.0000044421617766</v>
      </c>
      <c r="L106" s="120">
        <f t="shared" si="16"/>
        <v>1.0000000031868419</v>
      </c>
      <c r="M106" s="121"/>
      <c r="N106" s="92" t="s">
        <v>80</v>
      </c>
      <c r="P106" s="117">
        <f t="shared" si="17"/>
        <v>0.99999995120808038</v>
      </c>
      <c r="Q106" s="117">
        <f t="shared" si="17"/>
        <v>0.99999990376806303</v>
      </c>
      <c r="R106" s="117">
        <f t="shared" si="17"/>
        <v>0.99999889127293895</v>
      </c>
      <c r="S106" s="122"/>
      <c r="T106" s="117">
        <f>T80/T56</f>
        <v>0.99999323174600152</v>
      </c>
      <c r="U106" s="117"/>
      <c r="V106" s="117"/>
      <c r="W106" s="117"/>
      <c r="X106" s="117">
        <f>X80/X56</f>
        <v>0.99999872234269416</v>
      </c>
      <c r="Y106" s="117"/>
      <c r="Z106" s="117"/>
    </row>
    <row r="107" spans="1:26" x14ac:dyDescent="0.3">
      <c r="B107" s="52"/>
      <c r="X107" s="52"/>
    </row>
    <row r="108" spans="1:26" s="24" customFormat="1" ht="28.8" x14ac:dyDescent="0.3">
      <c r="A108" s="91" t="s">
        <v>108</v>
      </c>
      <c r="B108" s="107"/>
      <c r="N108" s="91" t="s">
        <v>108</v>
      </c>
      <c r="O108" s="107"/>
    </row>
    <row r="109" spans="1:26" s="24" customFormat="1" x14ac:dyDescent="0.3">
      <c r="A109" s="92" t="s">
        <v>13</v>
      </c>
      <c r="C109" s="50">
        <f t="shared" ref="C109:L109" si="18">C88/C61</f>
        <v>1.0000000013639427</v>
      </c>
      <c r="D109" s="50">
        <f t="shared" si="18"/>
        <v>1.000000014321021</v>
      </c>
      <c r="E109" s="50">
        <f t="shared" si="18"/>
        <v>1.0000000016274628</v>
      </c>
      <c r="F109" s="50">
        <f t="shared" si="18"/>
        <v>0.99999999847700993</v>
      </c>
      <c r="G109" s="50">
        <f t="shared" si="18"/>
        <v>1.000000002222349</v>
      </c>
      <c r="H109" s="50">
        <f t="shared" si="18"/>
        <v>1.0000000000997888</v>
      </c>
      <c r="I109" s="50">
        <f t="shared" si="18"/>
        <v>0.99999999995620104</v>
      </c>
      <c r="J109" s="50">
        <f t="shared" si="18"/>
        <v>1.0000000063422703</v>
      </c>
      <c r="K109" s="50">
        <f t="shared" si="18"/>
        <v>0.99999999729316302</v>
      </c>
      <c r="L109" s="50">
        <f t="shared" si="18"/>
        <v>0.99999999958611374</v>
      </c>
      <c r="M109" s="50"/>
      <c r="N109" s="92" t="s">
        <v>13</v>
      </c>
      <c r="O109" s="60"/>
      <c r="P109" s="51">
        <f t="shared" ref="P109:T111" si="19">P88/P61</f>
        <v>0.99999999980156884</v>
      </c>
      <c r="Q109" s="51">
        <f t="shared" si="19"/>
        <v>0.99999998887874231</v>
      </c>
      <c r="R109" s="51">
        <f t="shared" si="19"/>
        <v>0.99999999654601357</v>
      </c>
      <c r="S109" s="51">
        <f t="shared" si="19"/>
        <v>1.0000001218559436</v>
      </c>
      <c r="T109" s="51">
        <f t="shared" si="19"/>
        <v>0.99999999839743681</v>
      </c>
      <c r="U109" s="51"/>
      <c r="V109" s="51"/>
      <c r="W109" s="51"/>
      <c r="X109" s="51">
        <f>X88/X61</f>
        <v>0.99999999654601357</v>
      </c>
    </row>
    <row r="110" spans="1:26" s="24" customFormat="1" ht="15.6" x14ac:dyDescent="0.3">
      <c r="A110" s="92" t="s">
        <v>18</v>
      </c>
      <c r="C110" s="50">
        <f t="shared" ref="C110:L110" si="20">C89/C62</f>
        <v>1.0000000535189579</v>
      </c>
      <c r="D110" s="50">
        <f t="shared" si="20"/>
        <v>0.99999995424554788</v>
      </c>
      <c r="E110" s="50">
        <f t="shared" si="20"/>
        <v>0.99999993532128129</v>
      </c>
      <c r="F110" s="50">
        <f t="shared" si="20"/>
        <v>0.9999999412941234</v>
      </c>
      <c r="G110" s="50">
        <f t="shared" si="20"/>
        <v>0.99999990239994774</v>
      </c>
      <c r="H110" s="50">
        <f t="shared" si="20"/>
        <v>0.99999999829017883</v>
      </c>
      <c r="I110" s="50">
        <f t="shared" si="20"/>
        <v>0.99999989903263264</v>
      </c>
      <c r="J110" s="50">
        <f t="shared" si="20"/>
        <v>0.99999984785712692</v>
      </c>
      <c r="K110" s="50">
        <f t="shared" si="20"/>
        <v>0.99999999113322746</v>
      </c>
      <c r="L110" s="50">
        <f t="shared" si="20"/>
        <v>0.99999991405428268</v>
      </c>
      <c r="M110" s="50"/>
      <c r="N110" s="92" t="s">
        <v>18</v>
      </c>
      <c r="O110" s="60"/>
      <c r="P110" s="51">
        <f t="shared" si="19"/>
        <v>1.000000023874559</v>
      </c>
      <c r="Q110" s="51">
        <f t="shared" si="19"/>
        <v>1.0000000613477906</v>
      </c>
      <c r="R110" s="51">
        <f t="shared" si="19"/>
        <v>0.99999995341798187</v>
      </c>
      <c r="S110" s="51">
        <f t="shared" si="19"/>
        <v>1.0000000590066986</v>
      </c>
      <c r="T110" s="51">
        <f t="shared" si="19"/>
        <v>0.99999979796978933</v>
      </c>
      <c r="U110" s="51"/>
      <c r="V110" s="51"/>
      <c r="W110" s="51"/>
      <c r="X110" s="51">
        <f>X89/X62</f>
        <v>0.99999995341798187</v>
      </c>
    </row>
    <row r="111" spans="1:26" s="24" customFormat="1" ht="15.6" x14ac:dyDescent="0.3">
      <c r="A111" s="92" t="s">
        <v>87</v>
      </c>
      <c r="C111" s="50">
        <f t="shared" ref="C111:L111" si="21">C90/C63</f>
        <v>1.0000000001933869</v>
      </c>
      <c r="D111" s="50">
        <f t="shared" si="21"/>
        <v>1.0000000000451303</v>
      </c>
      <c r="E111" s="50">
        <f t="shared" si="21"/>
        <v>0.99999999993893007</v>
      </c>
      <c r="F111" s="50">
        <f t="shared" si="21"/>
        <v>0.99999999987123656</v>
      </c>
      <c r="G111" s="50">
        <f t="shared" si="21"/>
        <v>0.99999999904096204</v>
      </c>
      <c r="H111" s="50">
        <f t="shared" si="21"/>
        <v>0.99999999985873222</v>
      </c>
      <c r="I111" s="50">
        <f t="shared" si="21"/>
        <v>0.99999999827501396</v>
      </c>
      <c r="J111" s="50">
        <f t="shared" si="21"/>
        <v>1.0000000008912515</v>
      </c>
      <c r="K111" s="50">
        <f t="shared" si="21"/>
        <v>1.0000000001386926</v>
      </c>
      <c r="L111" s="50">
        <f t="shared" si="21"/>
        <v>0.99999999983459675</v>
      </c>
      <c r="M111" s="50"/>
      <c r="N111" s="92" t="s">
        <v>87</v>
      </c>
      <c r="O111" s="60"/>
      <c r="P111" s="51">
        <f t="shared" si="19"/>
        <v>0.9999999999753717</v>
      </c>
      <c r="Q111" s="51">
        <f t="shared" si="19"/>
        <v>1.0000000033109575</v>
      </c>
      <c r="R111" s="51">
        <f t="shared" si="19"/>
        <v>0.99999999995568767</v>
      </c>
      <c r="S111" s="51">
        <f t="shared" si="19"/>
        <v>1.0000004036526267</v>
      </c>
      <c r="T111" s="51">
        <f t="shared" si="19"/>
        <v>1.0000000008547671</v>
      </c>
      <c r="U111" s="51"/>
      <c r="V111" s="51"/>
      <c r="W111" s="51"/>
      <c r="X111" s="51">
        <f>X90/X63</f>
        <v>0.99999999995568767</v>
      </c>
    </row>
    <row r="112" spans="1:26" x14ac:dyDescent="0.3">
      <c r="A112" s="104"/>
      <c r="B112" s="52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1"/>
      <c r="N112" s="104"/>
      <c r="O112" s="121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126" customFormat="1" ht="28.8" x14ac:dyDescent="0.3">
      <c r="A113" s="91" t="s">
        <v>109</v>
      </c>
      <c r="B113" s="123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8"/>
      <c r="N113" s="91" t="s">
        <v>109</v>
      </c>
      <c r="O113" s="123"/>
      <c r="P113" s="129"/>
      <c r="Q113" s="129"/>
      <c r="R113" s="129"/>
      <c r="S113" s="129"/>
      <c r="T113" s="129"/>
      <c r="U113" s="129"/>
      <c r="V113" s="129"/>
      <c r="W113" s="129"/>
      <c r="X113" s="129"/>
    </row>
    <row r="114" spans="1:24" x14ac:dyDescent="0.3">
      <c r="A114" s="92" t="s">
        <v>13</v>
      </c>
      <c r="B114" s="52"/>
      <c r="C114" s="50">
        <f t="shared" ref="C114:L114" si="22">C83/C42</f>
        <v>1.0000000023499875</v>
      </c>
      <c r="D114" s="50">
        <f t="shared" si="22"/>
        <v>1.0000000096226014</v>
      </c>
      <c r="E114" s="50">
        <f t="shared" si="22"/>
        <v>0.9999999987136392</v>
      </c>
      <c r="F114" s="50">
        <f t="shared" si="22"/>
        <v>1.0000000005334595</v>
      </c>
      <c r="G114" s="50">
        <f t="shared" si="22"/>
        <v>0.99999999794794947</v>
      </c>
      <c r="H114" s="50">
        <f t="shared" si="22"/>
        <v>1.0000000003184764</v>
      </c>
      <c r="I114" s="50">
        <f t="shared" si="22"/>
        <v>0.99999999927232275</v>
      </c>
      <c r="J114" s="50">
        <f t="shared" si="22"/>
        <v>0.99999999180014254</v>
      </c>
      <c r="K114" s="50">
        <f t="shared" si="22"/>
        <v>1.0000000006016021</v>
      </c>
      <c r="L114" s="50">
        <f t="shared" si="22"/>
        <v>1.0000000021248194</v>
      </c>
      <c r="M114" s="50"/>
      <c r="N114" s="92" t="s">
        <v>13</v>
      </c>
      <c r="O114" s="60"/>
      <c r="P114" s="51">
        <f t="shared" ref="P114:T116" si="23">P83/P42</f>
        <v>1.0000000173677162</v>
      </c>
      <c r="Q114" s="51">
        <f t="shared" si="23"/>
        <v>0.99999999572652742</v>
      </c>
      <c r="R114" s="51">
        <f t="shared" si="23"/>
        <v>1.000000001166651</v>
      </c>
      <c r="S114" s="51">
        <f t="shared" si="23"/>
        <v>1.0000000108037159</v>
      </c>
      <c r="T114" s="51">
        <f t="shared" si="23"/>
        <v>1.0000000020574471</v>
      </c>
      <c r="U114" s="51"/>
      <c r="V114" s="51"/>
      <c r="W114" s="51"/>
      <c r="X114" s="51">
        <f>X83/X42</f>
        <v>1.000000001166651</v>
      </c>
    </row>
    <row r="115" spans="1:24" ht="15.6" x14ac:dyDescent="0.3">
      <c r="A115" s="92" t="s">
        <v>18</v>
      </c>
      <c r="B115" s="52"/>
      <c r="C115" s="50">
        <f t="shared" ref="C115:L115" si="24">C84/C43</f>
        <v>0.99999997900265769</v>
      </c>
      <c r="D115" s="50">
        <f t="shared" si="24"/>
        <v>0.99999992196412624</v>
      </c>
      <c r="E115" s="50">
        <f t="shared" si="24"/>
        <v>0.99999999136680506</v>
      </c>
      <c r="F115" s="50">
        <f t="shared" si="24"/>
        <v>1.0000000247265624</v>
      </c>
      <c r="G115" s="50">
        <f t="shared" si="24"/>
        <v>0.99999996921873557</v>
      </c>
      <c r="H115" s="50">
        <f t="shared" si="24"/>
        <v>1.0000000684539543</v>
      </c>
      <c r="I115" s="50">
        <f t="shared" si="24"/>
        <v>0.99999997746120284</v>
      </c>
      <c r="J115" s="50">
        <f t="shared" si="24"/>
        <v>1.000000012816316</v>
      </c>
      <c r="K115" s="50">
        <f t="shared" si="24"/>
        <v>0.99999995541688669</v>
      </c>
      <c r="L115" s="50">
        <f t="shared" si="24"/>
        <v>0.99999996806636671</v>
      </c>
      <c r="M115" s="50"/>
      <c r="N115" s="92" t="s">
        <v>18</v>
      </c>
      <c r="O115" s="60"/>
      <c r="P115" s="51">
        <f t="shared" si="23"/>
        <v>0.99999982124826159</v>
      </c>
      <c r="Q115" s="51">
        <f t="shared" si="23"/>
        <v>0.99999993699749201</v>
      </c>
      <c r="R115" s="51">
        <f t="shared" si="23"/>
        <v>0.99999999367252257</v>
      </c>
      <c r="S115" s="51">
        <f t="shared" si="23"/>
        <v>1.0000000362417782</v>
      </c>
      <c r="T115" s="51">
        <f t="shared" si="23"/>
        <v>1.0000001483928818</v>
      </c>
      <c r="U115" s="51"/>
      <c r="V115" s="51"/>
      <c r="W115" s="51"/>
      <c r="X115" s="51">
        <f>X84/X43</f>
        <v>0.99999999367252257</v>
      </c>
    </row>
    <row r="116" spans="1:24" ht="15.6" x14ac:dyDescent="0.3">
      <c r="A116" s="92" t="s">
        <v>87</v>
      </c>
      <c r="B116" s="52"/>
      <c r="C116" s="50">
        <f t="shared" ref="C116:L116" si="25">C85/C44</f>
        <v>1.0000000010266799</v>
      </c>
      <c r="D116" s="50">
        <f t="shared" si="25"/>
        <v>0.99999999949620288</v>
      </c>
      <c r="E116" s="50">
        <f t="shared" si="25"/>
        <v>0.99999999815747609</v>
      </c>
      <c r="F116" s="50">
        <f t="shared" si="25"/>
        <v>0.99999999920734839</v>
      </c>
      <c r="G116" s="50">
        <f t="shared" si="25"/>
        <v>0.99999999693134733</v>
      </c>
      <c r="H116" s="50">
        <f t="shared" si="25"/>
        <v>1.0000000000389881</v>
      </c>
      <c r="I116" s="50">
        <f t="shared" si="25"/>
        <v>1.0000000016662445</v>
      </c>
      <c r="J116" s="50">
        <f t="shared" si="25"/>
        <v>0.99999999772137649</v>
      </c>
      <c r="K116" s="50">
        <f t="shared" si="25"/>
        <v>0.99999999806069795</v>
      </c>
      <c r="L116" s="50">
        <f t="shared" si="25"/>
        <v>1.0000000000478979</v>
      </c>
      <c r="M116" s="50"/>
      <c r="N116" s="92" t="s">
        <v>87</v>
      </c>
      <c r="O116" s="60"/>
      <c r="P116" s="51">
        <f t="shared" si="23"/>
        <v>0.99999999872874523</v>
      </c>
      <c r="Q116" s="51">
        <f t="shared" si="23"/>
        <v>0.99999999884586821</v>
      </c>
      <c r="R116" s="51">
        <f t="shared" si="23"/>
        <v>1.0000000001463929</v>
      </c>
      <c r="S116" s="51">
        <f t="shared" si="23"/>
        <v>1.0000000013686428</v>
      </c>
      <c r="T116" s="51">
        <f t="shared" si="23"/>
        <v>1.0000000014702963</v>
      </c>
      <c r="U116" s="51"/>
      <c r="V116" s="51"/>
      <c r="W116" s="51"/>
      <c r="X116" s="51">
        <f>X85/X44</f>
        <v>1.0000000001463929</v>
      </c>
    </row>
    <row r="117" spans="1:24" x14ac:dyDescent="0.3">
      <c r="B117" s="52"/>
      <c r="X117" s="52"/>
    </row>
    <row r="118" spans="1:24" x14ac:dyDescent="0.3">
      <c r="B118" s="52"/>
      <c r="X118" s="52"/>
    </row>
    <row r="119" spans="1:24" x14ac:dyDescent="0.3">
      <c r="B119" s="52"/>
      <c r="X119" s="52"/>
    </row>
    <row r="120" spans="1:24" x14ac:dyDescent="0.3">
      <c r="B120" s="52"/>
      <c r="X120" s="52"/>
    </row>
    <row r="121" spans="1:24" x14ac:dyDescent="0.3">
      <c r="B121" s="52"/>
      <c r="X121" s="52"/>
    </row>
    <row r="122" spans="1:24" x14ac:dyDescent="0.3">
      <c r="B122" s="52"/>
      <c r="X122" s="52"/>
    </row>
    <row r="123" spans="1:24" x14ac:dyDescent="0.3">
      <c r="B123" s="52"/>
      <c r="X123" s="52"/>
    </row>
    <row r="124" spans="1:24" x14ac:dyDescent="0.3">
      <c r="B124" s="52"/>
      <c r="X124" s="52"/>
    </row>
    <row r="125" spans="1:24" x14ac:dyDescent="0.3">
      <c r="B125" s="52"/>
      <c r="X125" s="52"/>
    </row>
    <row r="126" spans="1:24" x14ac:dyDescent="0.3">
      <c r="B126" s="52"/>
      <c r="X126" s="52"/>
    </row>
    <row r="127" spans="1:24" x14ac:dyDescent="0.3">
      <c r="B127" s="52"/>
      <c r="X127" s="52"/>
    </row>
    <row r="128" spans="1:24" x14ac:dyDescent="0.3">
      <c r="B128" s="52"/>
      <c r="X128" s="52"/>
    </row>
    <row r="129" spans="2:24" x14ac:dyDescent="0.3">
      <c r="B129" s="52"/>
      <c r="X129" s="52"/>
    </row>
    <row r="130" spans="2:24" x14ac:dyDescent="0.3">
      <c r="B130" s="52"/>
      <c r="X130" s="52"/>
    </row>
    <row r="131" spans="2:24" x14ac:dyDescent="0.3">
      <c r="B131" s="52"/>
      <c r="X131" s="52"/>
    </row>
    <row r="132" spans="2:24" x14ac:dyDescent="0.3">
      <c r="B132" s="52"/>
      <c r="X132" s="52"/>
    </row>
    <row r="133" spans="2:24" x14ac:dyDescent="0.3">
      <c r="B133" s="52"/>
      <c r="X133" s="52"/>
    </row>
    <row r="134" spans="2:24" x14ac:dyDescent="0.3">
      <c r="B134" s="52"/>
      <c r="X134" s="52"/>
    </row>
    <row r="135" spans="2:24" x14ac:dyDescent="0.3">
      <c r="X135" s="52"/>
    </row>
    <row r="136" spans="2:24" x14ac:dyDescent="0.3">
      <c r="X136" s="52"/>
    </row>
    <row r="137" spans="2:24" x14ac:dyDescent="0.3">
      <c r="X137" s="52"/>
    </row>
    <row r="138" spans="2:24" x14ac:dyDescent="0.3">
      <c r="X138" s="52"/>
    </row>
    <row r="139" spans="2:24" x14ac:dyDescent="0.3">
      <c r="X139" s="52"/>
    </row>
    <row r="140" spans="2:24" x14ac:dyDescent="0.3">
      <c r="X140" s="52"/>
    </row>
    <row r="141" spans="2:24" x14ac:dyDescent="0.3">
      <c r="X141" s="52"/>
    </row>
    <row r="142" spans="2:24" x14ac:dyDescent="0.3">
      <c r="X14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Rs-K model</vt:lpstr>
      <vt:lpstr>test data</vt:lpstr>
      <vt:lpstr>validation against R</vt:lpstr>
      <vt:lpstr>Rs_K_values</vt:lpstr>
      <vt:lpstr>SumSSQ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Booij</dc:creator>
  <cp:lastModifiedBy>Kees Booij</cp:lastModifiedBy>
  <cp:lastPrinted>2020-03-04T13:29:07Z</cp:lastPrinted>
  <dcterms:created xsi:type="dcterms:W3CDTF">2020-02-27T17:39:30Z</dcterms:created>
  <dcterms:modified xsi:type="dcterms:W3CDTF">2020-03-04T14:10:49Z</dcterms:modified>
</cp:coreProperties>
</file>